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umhuriyet koşusu 2025\"/>
    </mc:Choice>
  </mc:AlternateContent>
  <bookViews>
    <workbookView xWindow="0" yWindow="0" windowWidth="23040" windowHeight="9210" tabRatio="894" activeTab="2"/>
  </bookViews>
  <sheets>
    <sheet name="KAPAK" sheetId="107" r:id="rId1"/>
    <sheet name="START LİSTE" sheetId="66" r:id="rId2"/>
    <sheet name="FERDİ SONUÇ" sheetId="67" r:id="rId3"/>
    <sheet name="TAKIM KAYIT" sheetId="68" r:id="rId4"/>
    <sheet name="TAKIM SONUÇ" sheetId="111" r:id="rId5"/>
    <sheet name="FERDİ-TAKIM" sheetId="114" r:id="rId6"/>
    <sheet name="MANUEL" sheetId="115" r:id="rId7"/>
  </sheets>
  <definedNames>
    <definedName name="_xlnm._FilterDatabase" localSheetId="2" hidden="1">'FERDİ SONUÇ'!$A$5:$G$34</definedName>
    <definedName name="_xlnm._FilterDatabase" localSheetId="1" hidden="1">'START LİSTE'!$A$5:$D$45</definedName>
    <definedName name="EsasPuan" localSheetId="0">#REF!</definedName>
    <definedName name="EsasPuan">#REF!</definedName>
    <definedName name="Kodlama" localSheetId="0">#REF!</definedName>
    <definedName name="Kodlama">#REF!</definedName>
    <definedName name="Puanlama" localSheetId="0">#REF!</definedName>
    <definedName name="Puanlama">#REF!</definedName>
    <definedName name="Sonuc" localSheetId="0">#REF!</definedName>
    <definedName name="Sonuc">#REF!</definedName>
    <definedName name="Sporcular" localSheetId="0">#REF!</definedName>
    <definedName name="Sporcular">#REF!</definedName>
    <definedName name="TakımData" localSheetId="0">#REF!</definedName>
    <definedName name="TakımData">#REF!</definedName>
    <definedName name="TakımKod" localSheetId="0">#REF!</definedName>
    <definedName name="TakımKod">#REF!</definedName>
    <definedName name="TakımKod2" localSheetId="0">#REF!</definedName>
    <definedName name="TakımKod2">#REF!</definedName>
    <definedName name="TakımPuan" localSheetId="0">#REF!</definedName>
    <definedName name="TakımPuan">#REF!</definedName>
    <definedName name="ToplamPuanlar" localSheetId="0">#REF!</definedName>
    <definedName name="ToplamPuanlar">#REF!</definedName>
    <definedName name="_xlnm.Print_Area" localSheetId="2">'FERDİ SONUÇ'!$A$1:$H$42</definedName>
    <definedName name="_xlnm.Print_Area" localSheetId="5">'FERDİ-TAKIM'!$A$1:$H$31</definedName>
    <definedName name="_xlnm.Print_Area" localSheetId="1">'START LİSTE'!$A$1:$F$41</definedName>
    <definedName name="_xlnm.Print_Area" localSheetId="3">'TAKIM KAYIT'!$A$1:$J$107</definedName>
    <definedName name="_xlnm.Print_Area" localSheetId="4">'TAKIM SONUÇ'!$A$1:$H$35</definedName>
    <definedName name="_xlnm.Print_Titles" localSheetId="2">'FERDİ SONUÇ'!$4:$5</definedName>
    <definedName name="_xlnm.Print_Titles" localSheetId="1">'START LİSTE'!$4:$5</definedName>
    <definedName name="_xlnm.Print_Titles" localSheetId="3">'TAKIM KAYIT'!$4:$5</definedName>
    <definedName name="_xlnm.Print_Titles" localSheetId="4">'TAKIM SONUÇ'!$4:$5</definedName>
  </definedNames>
  <calcPr calcId="162913"/>
</workbook>
</file>

<file path=xl/calcChain.xml><?xml version="1.0" encoding="utf-8"?>
<calcChain xmlns="http://schemas.openxmlformats.org/spreadsheetml/2006/main">
  <c r="C6" i="67" l="1"/>
  <c r="D6" i="67"/>
  <c r="E6" i="67"/>
  <c r="F6" i="67"/>
  <c r="H27" i="67" l="1"/>
  <c r="H28" i="67"/>
  <c r="H29" i="67"/>
  <c r="H30" i="67"/>
  <c r="H31" i="67"/>
  <c r="H32" i="67"/>
  <c r="H33" i="67"/>
  <c r="H34" i="67"/>
  <c r="H35" i="67"/>
  <c r="H36" i="67"/>
  <c r="H37" i="67"/>
  <c r="H38" i="67"/>
  <c r="H39" i="67"/>
  <c r="H40" i="67"/>
  <c r="H41" i="67"/>
  <c r="H42" i="67"/>
  <c r="H43" i="67"/>
  <c r="D20" i="115" l="1"/>
  <c r="A19" i="115"/>
  <c r="A18" i="115"/>
  <c r="A17" i="115"/>
  <c r="F4" i="115"/>
  <c r="F20" i="115" s="1"/>
  <c r="D4" i="115"/>
  <c r="A4" i="115"/>
  <c r="A20" i="115" s="1"/>
  <c r="A3" i="115"/>
  <c r="A2" i="115"/>
  <c r="A1" i="115"/>
  <c r="C22" i="67" l="1"/>
  <c r="D22" i="67"/>
  <c r="E22" i="67"/>
  <c r="F22" i="67"/>
  <c r="C21" i="67"/>
  <c r="D21" i="67"/>
  <c r="E21" i="67"/>
  <c r="F21" i="67"/>
  <c r="A97" i="67" l="1"/>
  <c r="A98" i="67"/>
  <c r="A99" i="67"/>
  <c r="A100" i="67"/>
  <c r="A101" i="67"/>
  <c r="A102" i="67"/>
  <c r="A103" i="67"/>
  <c r="A104" i="67"/>
  <c r="A105" i="67"/>
  <c r="A106" i="67"/>
  <c r="A107" i="67"/>
  <c r="A108" i="67"/>
  <c r="A109" i="67"/>
  <c r="A110" i="67"/>
  <c r="A111" i="67"/>
  <c r="A112" i="67"/>
  <c r="A113" i="67"/>
  <c r="A114" i="67"/>
  <c r="A115" i="67"/>
  <c r="A116" i="67"/>
  <c r="A117" i="67"/>
  <c r="A118" i="67"/>
  <c r="A119" i="67"/>
  <c r="A120" i="67"/>
  <c r="A121" i="67"/>
  <c r="A122" i="67"/>
  <c r="A123" i="67"/>
  <c r="A124" i="67"/>
  <c r="A125" i="67"/>
  <c r="A126" i="67"/>
  <c r="A127" i="67"/>
  <c r="A128" i="67"/>
  <c r="A129" i="67"/>
  <c r="A130" i="67"/>
  <c r="A131" i="67"/>
  <c r="A132" i="67"/>
  <c r="A133" i="67"/>
  <c r="B8" i="68" l="1"/>
  <c r="B14" i="68"/>
  <c r="B20" i="68"/>
  <c r="B26" i="68"/>
  <c r="B32" i="68"/>
  <c r="B38" i="68"/>
  <c r="B44" i="68"/>
  <c r="B50" i="68"/>
  <c r="B56" i="68"/>
  <c r="B62" i="68"/>
  <c r="B68" i="68"/>
  <c r="B74" i="68"/>
  <c r="B80" i="68"/>
  <c r="B86" i="68"/>
  <c r="B92" i="68"/>
  <c r="B98" i="68"/>
  <c r="B104" i="68"/>
  <c r="B110" i="68"/>
  <c r="B116" i="68"/>
  <c r="B122" i="68"/>
  <c r="J122" i="68"/>
  <c r="B128" i="68"/>
  <c r="J128" i="68"/>
  <c r="B134" i="68"/>
  <c r="J134" i="68"/>
  <c r="B140" i="68"/>
  <c r="J140" i="68"/>
  <c r="B146" i="68"/>
  <c r="J146" i="68"/>
  <c r="B152" i="68"/>
  <c r="J152" i="68"/>
  <c r="B158" i="68"/>
  <c r="J158" i="68"/>
  <c r="B164" i="68"/>
  <c r="J164" i="68"/>
  <c r="B170" i="68"/>
  <c r="J170" i="68"/>
  <c r="B176" i="68"/>
  <c r="J176" i="68"/>
  <c r="B182" i="68"/>
  <c r="J182" i="68"/>
  <c r="B188" i="68"/>
  <c r="J188" i="68"/>
  <c r="B194" i="68"/>
  <c r="J194" i="68"/>
  <c r="B200" i="68"/>
  <c r="J200" i="68"/>
  <c r="B206" i="68"/>
  <c r="J206" i="68"/>
  <c r="B212" i="68"/>
  <c r="J212" i="68"/>
  <c r="B218" i="68"/>
  <c r="J218" i="68"/>
  <c r="B224" i="68"/>
  <c r="J224" i="68"/>
  <c r="B230" i="68"/>
  <c r="J230" i="68"/>
  <c r="B236" i="68"/>
  <c r="J236" i="68"/>
  <c r="B242" i="68"/>
  <c r="J242" i="68"/>
  <c r="B248" i="68"/>
  <c r="J248" i="68"/>
  <c r="B254" i="68"/>
  <c r="J254" i="68"/>
  <c r="B260" i="68"/>
  <c r="J260" i="68"/>
  <c r="B266" i="68"/>
  <c r="J266" i="68"/>
  <c r="B272" i="68"/>
  <c r="J272" i="68"/>
  <c r="B278" i="68"/>
  <c r="J278" i="68"/>
  <c r="B284" i="68"/>
  <c r="J284" i="68"/>
  <c r="B290" i="68"/>
  <c r="J290" i="68"/>
  <c r="B296" i="68"/>
  <c r="J296" i="68"/>
  <c r="B302" i="68"/>
  <c r="J302" i="68"/>
  <c r="B308" i="68"/>
  <c r="J308" i="68"/>
  <c r="B314" i="68"/>
  <c r="J314" i="68"/>
  <c r="B320" i="68"/>
  <c r="J320" i="68"/>
  <c r="B326" i="68"/>
  <c r="J326" i="68"/>
  <c r="B332" i="68"/>
  <c r="J332" i="68"/>
  <c r="B338" i="68"/>
  <c r="J338" i="68"/>
  <c r="B344" i="68"/>
  <c r="J344" i="68"/>
  <c r="B350" i="68"/>
  <c r="J350" i="68"/>
  <c r="B356" i="68"/>
  <c r="J356" i="68"/>
  <c r="B362" i="68"/>
  <c r="J362" i="68"/>
  <c r="A4" i="114"/>
  <c r="A20" i="114" s="1"/>
  <c r="D4" i="114"/>
  <c r="D20" i="114"/>
  <c r="F4" i="114"/>
  <c r="F20" i="114" s="1"/>
  <c r="B10" i="114"/>
  <c r="C9" i="67"/>
  <c r="C10" i="114" s="1"/>
  <c r="D9" i="67"/>
  <c r="D10" i="114" s="1"/>
  <c r="E9" i="67"/>
  <c r="F9" i="67"/>
  <c r="F10" i="114" s="1"/>
  <c r="G10" i="114"/>
  <c r="I7" i="67"/>
  <c r="I8" i="67"/>
  <c r="I9" i="67"/>
  <c r="I10" i="67"/>
  <c r="I11" i="67"/>
  <c r="I12" i="67"/>
  <c r="I13" i="67"/>
  <c r="I14" i="67"/>
  <c r="I15" i="67"/>
  <c r="I16" i="67"/>
  <c r="I17" i="67"/>
  <c r="I18" i="67"/>
  <c r="I19" i="67"/>
  <c r="I20" i="67"/>
  <c r="I21" i="67"/>
  <c r="I22" i="67"/>
  <c r="I23" i="67"/>
  <c r="I24" i="67"/>
  <c r="I25" i="67"/>
  <c r="I26" i="67"/>
  <c r="I27" i="67"/>
  <c r="I28" i="67"/>
  <c r="I29" i="67"/>
  <c r="I30" i="67"/>
  <c r="I31" i="67"/>
  <c r="I32" i="67"/>
  <c r="I33" i="67"/>
  <c r="I34" i="67"/>
  <c r="I35" i="67"/>
  <c r="I36" i="67"/>
  <c r="I37" i="67"/>
  <c r="I38" i="67"/>
  <c r="I39" i="67"/>
  <c r="I40" i="67"/>
  <c r="I41" i="67"/>
  <c r="I42" i="67"/>
  <c r="I43" i="67"/>
  <c r="I44" i="67"/>
  <c r="I45" i="67"/>
  <c r="I46" i="67"/>
  <c r="I47" i="67"/>
  <c r="I48" i="67"/>
  <c r="I49" i="67"/>
  <c r="I50" i="67"/>
  <c r="I51" i="67"/>
  <c r="I52" i="67"/>
  <c r="I53" i="67"/>
  <c r="I54" i="67"/>
  <c r="I55" i="67"/>
  <c r="I56" i="67"/>
  <c r="I57" i="67"/>
  <c r="I58" i="67"/>
  <c r="I59" i="67"/>
  <c r="I60" i="67"/>
  <c r="I61" i="67"/>
  <c r="I62" i="67"/>
  <c r="I63" i="67"/>
  <c r="I64" i="67"/>
  <c r="I65" i="67"/>
  <c r="I66" i="67"/>
  <c r="I67" i="67"/>
  <c r="I68" i="67"/>
  <c r="I69" i="67"/>
  <c r="I70" i="67"/>
  <c r="I71" i="67"/>
  <c r="I72" i="67"/>
  <c r="I73" i="67"/>
  <c r="I74" i="67"/>
  <c r="I75" i="67"/>
  <c r="I76" i="67"/>
  <c r="I77" i="67"/>
  <c r="I78" i="67"/>
  <c r="I79" i="67"/>
  <c r="I80" i="67"/>
  <c r="I81" i="67"/>
  <c r="I82" i="67"/>
  <c r="I83" i="67"/>
  <c r="I84" i="67"/>
  <c r="I85" i="67"/>
  <c r="I86" i="67"/>
  <c r="I87" i="67"/>
  <c r="I88" i="67"/>
  <c r="I89" i="67"/>
  <c r="I90" i="67"/>
  <c r="I91" i="67"/>
  <c r="I92" i="67"/>
  <c r="I93" i="67"/>
  <c r="I94" i="67"/>
  <c r="I95" i="67"/>
  <c r="I96" i="67"/>
  <c r="I97" i="67"/>
  <c r="I98" i="67"/>
  <c r="I99" i="67"/>
  <c r="I100" i="67"/>
  <c r="I101" i="67"/>
  <c r="I102" i="67"/>
  <c r="I103" i="67"/>
  <c r="I104" i="67"/>
  <c r="I105" i="67"/>
  <c r="I106" i="67"/>
  <c r="I107" i="67"/>
  <c r="I108" i="67"/>
  <c r="I109" i="67"/>
  <c r="I110" i="67"/>
  <c r="I111" i="67"/>
  <c r="I112" i="67"/>
  <c r="I113" i="67"/>
  <c r="I114" i="67"/>
  <c r="I115" i="67"/>
  <c r="I116" i="67"/>
  <c r="I117" i="67"/>
  <c r="I118" i="67"/>
  <c r="I119" i="67"/>
  <c r="I120" i="67"/>
  <c r="I121" i="67"/>
  <c r="I122" i="67"/>
  <c r="I123" i="67"/>
  <c r="I124" i="67"/>
  <c r="I125" i="67"/>
  <c r="I126" i="67"/>
  <c r="I127" i="67"/>
  <c r="I128" i="67"/>
  <c r="I129" i="67"/>
  <c r="I130" i="67"/>
  <c r="I131" i="67"/>
  <c r="I132" i="67"/>
  <c r="I133" i="67"/>
  <c r="I134" i="67"/>
  <c r="I135" i="67"/>
  <c r="I136" i="67"/>
  <c r="I137" i="67"/>
  <c r="I138" i="67"/>
  <c r="I139" i="67"/>
  <c r="I140" i="67"/>
  <c r="I141" i="67"/>
  <c r="I142" i="67"/>
  <c r="I143" i="67"/>
  <c r="I144" i="67"/>
  <c r="I145" i="67"/>
  <c r="I146" i="67"/>
  <c r="I147" i="67"/>
  <c r="I148" i="67"/>
  <c r="I149" i="67"/>
  <c r="I150" i="67"/>
  <c r="I151" i="67"/>
  <c r="I152" i="67"/>
  <c r="I153" i="67"/>
  <c r="I154" i="67"/>
  <c r="I155" i="67"/>
  <c r="I156" i="67"/>
  <c r="I157" i="67"/>
  <c r="I158" i="67"/>
  <c r="I159" i="67"/>
  <c r="I160" i="67"/>
  <c r="I161" i="67"/>
  <c r="I162" i="67"/>
  <c r="I163" i="67"/>
  <c r="I164" i="67"/>
  <c r="I165" i="67"/>
  <c r="I166" i="67"/>
  <c r="I167" i="67"/>
  <c r="I168" i="67"/>
  <c r="I169" i="67"/>
  <c r="I170" i="67"/>
  <c r="I171" i="67"/>
  <c r="I172" i="67"/>
  <c r="I173" i="67"/>
  <c r="I174" i="67"/>
  <c r="I175" i="67"/>
  <c r="I176" i="67"/>
  <c r="I177" i="67"/>
  <c r="I178" i="67"/>
  <c r="I179" i="67"/>
  <c r="I180" i="67"/>
  <c r="I181" i="67"/>
  <c r="I182" i="67"/>
  <c r="I183" i="67"/>
  <c r="I184" i="67"/>
  <c r="I185" i="67"/>
  <c r="I186" i="67"/>
  <c r="I187" i="67"/>
  <c r="I188" i="67"/>
  <c r="I189" i="67"/>
  <c r="I190" i="67"/>
  <c r="I191" i="67"/>
  <c r="I192" i="67"/>
  <c r="I193" i="67"/>
  <c r="I194" i="67"/>
  <c r="I195" i="67"/>
  <c r="I196" i="67"/>
  <c r="I197" i="67"/>
  <c r="I198" i="67"/>
  <c r="I199" i="67"/>
  <c r="I200" i="67"/>
  <c r="I201" i="67"/>
  <c r="I202" i="67"/>
  <c r="I203" i="67"/>
  <c r="I204" i="67"/>
  <c r="I205" i="67"/>
  <c r="I206" i="67"/>
  <c r="I207" i="67"/>
  <c r="I208" i="67"/>
  <c r="I209" i="67"/>
  <c r="I210" i="67"/>
  <c r="I211" i="67"/>
  <c r="I212" i="67"/>
  <c r="I213" i="67"/>
  <c r="I214" i="67"/>
  <c r="I215" i="67"/>
  <c r="I216" i="67"/>
  <c r="I217" i="67"/>
  <c r="I218" i="67"/>
  <c r="I219" i="67"/>
  <c r="I220" i="67"/>
  <c r="I221" i="67"/>
  <c r="I222" i="67"/>
  <c r="I223" i="67"/>
  <c r="I224" i="67"/>
  <c r="I225" i="67"/>
  <c r="I226" i="67"/>
  <c r="I227" i="67"/>
  <c r="I228" i="67"/>
  <c r="I229" i="67"/>
  <c r="I230" i="67"/>
  <c r="I231" i="67"/>
  <c r="I232" i="67"/>
  <c r="I233" i="67"/>
  <c r="I234" i="67"/>
  <c r="I235" i="67"/>
  <c r="I236" i="67"/>
  <c r="I237" i="67"/>
  <c r="I238" i="67"/>
  <c r="I239" i="67"/>
  <c r="I240" i="67"/>
  <c r="I241" i="67"/>
  <c r="I242" i="67"/>
  <c r="I243" i="67"/>
  <c r="I244" i="67"/>
  <c r="I245" i="67"/>
  <c r="I246" i="67"/>
  <c r="I247" i="67"/>
  <c r="I248" i="67"/>
  <c r="I249" i="67"/>
  <c r="I250" i="67"/>
  <c r="I251" i="67"/>
  <c r="I252" i="67"/>
  <c r="I253" i="67"/>
  <c r="I254" i="67"/>
  <c r="I255" i="67"/>
  <c r="I256" i="67"/>
  <c r="I257" i="67"/>
  <c r="I258" i="67"/>
  <c r="I259" i="67"/>
  <c r="I260" i="67"/>
  <c r="I261" i="67"/>
  <c r="I262" i="67"/>
  <c r="I263" i="67"/>
  <c r="I264" i="67"/>
  <c r="I265" i="67"/>
  <c r="I266" i="67"/>
  <c r="I267" i="67"/>
  <c r="I268" i="67"/>
  <c r="I269" i="67"/>
  <c r="I270" i="67"/>
  <c r="I271" i="67"/>
  <c r="I272" i="67"/>
  <c r="I273" i="67"/>
  <c r="I274" i="67"/>
  <c r="I275" i="67"/>
  <c r="I276" i="67"/>
  <c r="I277" i="67"/>
  <c r="I278" i="67"/>
  <c r="I279" i="67"/>
  <c r="I280" i="67"/>
  <c r="I281" i="67"/>
  <c r="I282" i="67"/>
  <c r="I283" i="67"/>
  <c r="I284" i="67"/>
  <c r="I285" i="67"/>
  <c r="I286" i="67"/>
  <c r="I287" i="67"/>
  <c r="I288" i="67"/>
  <c r="I289" i="67"/>
  <c r="I290" i="67"/>
  <c r="I291" i="67"/>
  <c r="I292" i="67"/>
  <c r="I293" i="67"/>
  <c r="I294" i="67"/>
  <c r="I295" i="67"/>
  <c r="I296" i="67"/>
  <c r="I297" i="67"/>
  <c r="I298" i="67"/>
  <c r="I299" i="67"/>
  <c r="I300" i="67"/>
  <c r="I301" i="67"/>
  <c r="I302" i="67"/>
  <c r="I303" i="67"/>
  <c r="I304" i="67"/>
  <c r="I305" i="67"/>
  <c r="I306" i="67"/>
  <c r="I307" i="67"/>
  <c r="I308" i="67"/>
  <c r="I309" i="67"/>
  <c r="I310" i="67"/>
  <c r="I311" i="67"/>
  <c r="I312" i="67"/>
  <c r="I313" i="67"/>
  <c r="I314" i="67"/>
  <c r="I315" i="67"/>
  <c r="I316" i="67"/>
  <c r="I317" i="67"/>
  <c r="I318" i="67"/>
  <c r="I319" i="67"/>
  <c r="I320" i="67"/>
  <c r="I321" i="67"/>
  <c r="I322" i="67"/>
  <c r="I323" i="67"/>
  <c r="I324" i="67"/>
  <c r="I325" i="67"/>
  <c r="I326" i="67"/>
  <c r="I327" i="67"/>
  <c r="I328" i="67"/>
  <c r="I329" i="67"/>
  <c r="I330" i="67"/>
  <c r="I331" i="67"/>
  <c r="I332" i="67"/>
  <c r="I333" i="67"/>
  <c r="I334" i="67"/>
  <c r="I335" i="67"/>
  <c r="I336" i="67"/>
  <c r="I337" i="67"/>
  <c r="I338" i="67"/>
  <c r="I339" i="67"/>
  <c r="I340" i="67"/>
  <c r="I341" i="67"/>
  <c r="I342" i="67"/>
  <c r="I343" i="67"/>
  <c r="I344" i="67"/>
  <c r="I345" i="67"/>
  <c r="I346" i="67"/>
  <c r="I347" i="67"/>
  <c r="I348" i="67"/>
  <c r="I349" i="67"/>
  <c r="I350" i="67"/>
  <c r="I351" i="67"/>
  <c r="I352" i="67"/>
  <c r="I353" i="67"/>
  <c r="I354" i="67"/>
  <c r="I355" i="67"/>
  <c r="I356" i="67"/>
  <c r="I357" i="67"/>
  <c r="I358" i="67"/>
  <c r="I359" i="67"/>
  <c r="I360" i="67"/>
  <c r="I361" i="67"/>
  <c r="I362" i="67"/>
  <c r="I363" i="67"/>
  <c r="I364" i="67"/>
  <c r="I365" i="67"/>
  <c r="I366" i="67"/>
  <c r="I367" i="67"/>
  <c r="I368" i="67"/>
  <c r="I369" i="67"/>
  <c r="I370" i="67"/>
  <c r="I371" i="67"/>
  <c r="I372" i="67"/>
  <c r="I373" i="67"/>
  <c r="I374" i="67"/>
  <c r="I375" i="67"/>
  <c r="I376" i="67"/>
  <c r="I377" i="67"/>
  <c r="I378" i="67"/>
  <c r="I379" i="67"/>
  <c r="I380" i="67"/>
  <c r="I381" i="67"/>
  <c r="I382" i="67"/>
  <c r="I383" i="67"/>
  <c r="I384" i="67"/>
  <c r="I385" i="67"/>
  <c r="I386" i="67"/>
  <c r="I387" i="67"/>
  <c r="I388" i="67"/>
  <c r="I389" i="67"/>
  <c r="I390" i="67"/>
  <c r="I391" i="67"/>
  <c r="I392" i="67"/>
  <c r="I393" i="67"/>
  <c r="I394" i="67"/>
  <c r="I395" i="67"/>
  <c r="I396" i="67"/>
  <c r="I397" i="67"/>
  <c r="I398" i="67"/>
  <c r="I399" i="67"/>
  <c r="I400" i="67"/>
  <c r="I401" i="67"/>
  <c r="I402" i="67"/>
  <c r="I403" i="67"/>
  <c r="I404" i="67"/>
  <c r="I405" i="67"/>
  <c r="I406" i="67"/>
  <c r="I407" i="67"/>
  <c r="I408" i="67"/>
  <c r="I409" i="67"/>
  <c r="I410" i="67"/>
  <c r="I411" i="67"/>
  <c r="I412" i="67"/>
  <c r="I413" i="67"/>
  <c r="I414" i="67"/>
  <c r="I415" i="67"/>
  <c r="I416" i="67"/>
  <c r="I417" i="67"/>
  <c r="I418" i="67"/>
  <c r="I419" i="67"/>
  <c r="I420" i="67"/>
  <c r="I421" i="67"/>
  <c r="I422" i="67"/>
  <c r="I423" i="67"/>
  <c r="I424" i="67"/>
  <c r="I425" i="67"/>
  <c r="I426" i="67"/>
  <c r="I427" i="67"/>
  <c r="I428" i="67"/>
  <c r="I429" i="67"/>
  <c r="I430" i="67"/>
  <c r="I431" i="67"/>
  <c r="I432" i="67"/>
  <c r="I433" i="67"/>
  <c r="I434" i="67"/>
  <c r="I435" i="67"/>
  <c r="I436" i="67"/>
  <c r="I437" i="67"/>
  <c r="I438" i="67"/>
  <c r="I439" i="67"/>
  <c r="I440" i="67"/>
  <c r="I441" i="67"/>
  <c r="I442" i="67"/>
  <c r="I443" i="67"/>
  <c r="I444" i="67"/>
  <c r="I445" i="67"/>
  <c r="I446" i="67"/>
  <c r="I447" i="67"/>
  <c r="I448" i="67"/>
  <c r="I449" i="67"/>
  <c r="I450" i="67"/>
  <c r="I451" i="67"/>
  <c r="I452" i="67"/>
  <c r="I453" i="67"/>
  <c r="I454" i="67"/>
  <c r="I455" i="67"/>
  <c r="I456" i="67"/>
  <c r="I457" i="67"/>
  <c r="I6" i="67"/>
  <c r="A19" i="107"/>
  <c r="A2" i="114" s="1"/>
  <c r="A18" i="114" s="1"/>
  <c r="A1" i="114"/>
  <c r="A17" i="114" s="1"/>
  <c r="A3" i="114"/>
  <c r="A19" i="114" s="1"/>
  <c r="A6" i="67"/>
  <c r="A7" i="67"/>
  <c r="A8" i="67" s="1"/>
  <c r="A9" i="67" s="1"/>
  <c r="A10" i="67" s="1"/>
  <c r="A11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A52" i="67" s="1"/>
  <c r="A53" i="67" s="1"/>
  <c r="A54" i="67" s="1"/>
  <c r="A55" i="67" s="1"/>
  <c r="A56" i="67" s="1"/>
  <c r="A57" i="67" s="1"/>
  <c r="A58" i="67" s="1"/>
  <c r="A59" i="67" s="1"/>
  <c r="A60" i="67" s="1"/>
  <c r="A61" i="67" s="1"/>
  <c r="A62" i="67" s="1"/>
  <c r="A63" i="67" s="1"/>
  <c r="A64" i="67" s="1"/>
  <c r="A65" i="67" s="1"/>
  <c r="A66" i="67" s="1"/>
  <c r="A67" i="67" s="1"/>
  <c r="A68" i="67" s="1"/>
  <c r="A69" i="67" s="1"/>
  <c r="A70" i="67" s="1"/>
  <c r="A71" i="67" s="1"/>
  <c r="A72" i="67" s="1"/>
  <c r="A73" i="67" s="1"/>
  <c r="A74" i="67" s="1"/>
  <c r="A75" i="67" s="1"/>
  <c r="A76" i="67" s="1"/>
  <c r="A77" i="67" s="1"/>
  <c r="A78" i="67" s="1"/>
  <c r="A79" i="67" s="1"/>
  <c r="A80" i="67" s="1"/>
  <c r="A81" i="67" s="1"/>
  <c r="A82" i="67" s="1"/>
  <c r="A83" i="67" s="1"/>
  <c r="A84" i="67" s="1"/>
  <c r="A85" i="67" s="1"/>
  <c r="A86" i="67" s="1"/>
  <c r="A87" i="67" s="1"/>
  <c r="A88" i="67" s="1"/>
  <c r="A89" i="67" s="1"/>
  <c r="A90" i="67" s="1"/>
  <c r="A91" i="67" s="1"/>
  <c r="A92" i="67" s="1"/>
  <c r="A93" i="67" s="1"/>
  <c r="A94" i="67" s="1"/>
  <c r="A95" i="67" s="1"/>
  <c r="A96" i="67" s="1"/>
  <c r="H6" i="66"/>
  <c r="B8" i="114"/>
  <c r="G8" i="114"/>
  <c r="B9" i="114"/>
  <c r="G9" i="114"/>
  <c r="G7" i="114"/>
  <c r="B7" i="114"/>
  <c r="C456" i="67"/>
  <c r="D456" i="67"/>
  <c r="E456" i="67"/>
  <c r="F456" i="67"/>
  <c r="C457" i="67"/>
  <c r="D457" i="67"/>
  <c r="E457" i="67"/>
  <c r="F457" i="67"/>
  <c r="H456" i="67"/>
  <c r="H457" i="67"/>
  <c r="A430" i="67"/>
  <c r="C430" i="67"/>
  <c r="D430" i="67"/>
  <c r="E430" i="67"/>
  <c r="F430" i="67"/>
  <c r="A431" i="67"/>
  <c r="C431" i="67"/>
  <c r="D431" i="67"/>
  <c r="E431" i="67"/>
  <c r="F431" i="67"/>
  <c r="A432" i="67"/>
  <c r="C432" i="67"/>
  <c r="D432" i="67"/>
  <c r="E432" i="67"/>
  <c r="F432" i="67"/>
  <c r="A433" i="67"/>
  <c r="C433" i="67"/>
  <c r="D433" i="67"/>
  <c r="E433" i="67"/>
  <c r="F433" i="67"/>
  <c r="A434" i="67"/>
  <c r="C434" i="67"/>
  <c r="D434" i="67"/>
  <c r="E434" i="67"/>
  <c r="F434" i="67"/>
  <c r="A435" i="67"/>
  <c r="C435" i="67"/>
  <c r="D435" i="67"/>
  <c r="E435" i="67"/>
  <c r="F435" i="67"/>
  <c r="A436" i="67"/>
  <c r="C436" i="67"/>
  <c r="D436" i="67"/>
  <c r="E436" i="67"/>
  <c r="F436" i="67"/>
  <c r="A437" i="67"/>
  <c r="C437" i="67"/>
  <c r="D437" i="67"/>
  <c r="E437" i="67"/>
  <c r="F437" i="67"/>
  <c r="A438" i="67"/>
  <c r="C438" i="67"/>
  <c r="D438" i="67"/>
  <c r="E438" i="67"/>
  <c r="F438" i="67"/>
  <c r="A439" i="67"/>
  <c r="C439" i="67"/>
  <c r="D439" i="67"/>
  <c r="E439" i="67"/>
  <c r="F439" i="67"/>
  <c r="A440" i="67"/>
  <c r="C440" i="67"/>
  <c r="D440" i="67"/>
  <c r="E440" i="67"/>
  <c r="F440" i="67"/>
  <c r="A441" i="67"/>
  <c r="C441" i="67"/>
  <c r="D441" i="67"/>
  <c r="E441" i="67"/>
  <c r="F441" i="67"/>
  <c r="A442" i="67"/>
  <c r="C442" i="67"/>
  <c r="D442" i="67"/>
  <c r="E442" i="67"/>
  <c r="F442" i="67"/>
  <c r="A443" i="67"/>
  <c r="C443" i="67"/>
  <c r="D443" i="67"/>
  <c r="E443" i="67"/>
  <c r="F443" i="67"/>
  <c r="A444" i="67"/>
  <c r="C444" i="67"/>
  <c r="D444" i="67"/>
  <c r="E444" i="67"/>
  <c r="F444" i="67"/>
  <c r="A445" i="67"/>
  <c r="C445" i="67"/>
  <c r="D445" i="67"/>
  <c r="E445" i="67"/>
  <c r="F445" i="67"/>
  <c r="A446" i="67"/>
  <c r="C446" i="67"/>
  <c r="D446" i="67"/>
  <c r="E446" i="67"/>
  <c r="F446" i="67"/>
  <c r="A447" i="67"/>
  <c r="C447" i="67"/>
  <c r="D447" i="67"/>
  <c r="E447" i="67"/>
  <c r="F447" i="67"/>
  <c r="A448" i="67"/>
  <c r="C448" i="67"/>
  <c r="D448" i="67"/>
  <c r="E448" i="67"/>
  <c r="F448" i="67"/>
  <c r="A449" i="67"/>
  <c r="C449" i="67"/>
  <c r="D449" i="67"/>
  <c r="E449" i="67"/>
  <c r="F449" i="67"/>
  <c r="A450" i="67"/>
  <c r="C450" i="67"/>
  <c r="D450" i="67"/>
  <c r="E450" i="67"/>
  <c r="F450" i="67"/>
  <c r="A451" i="67"/>
  <c r="C451" i="67"/>
  <c r="D451" i="67"/>
  <c r="E451" i="67"/>
  <c r="F451" i="67"/>
  <c r="A452" i="67"/>
  <c r="C452" i="67"/>
  <c r="D452" i="67"/>
  <c r="E452" i="67"/>
  <c r="F452" i="67"/>
  <c r="A453" i="67"/>
  <c r="C453" i="67"/>
  <c r="D453" i="67"/>
  <c r="E453" i="67"/>
  <c r="F453" i="67"/>
  <c r="A454" i="67"/>
  <c r="C454" i="67"/>
  <c r="D454" i="67"/>
  <c r="E454" i="67"/>
  <c r="F454" i="67"/>
  <c r="A455" i="67"/>
  <c r="C455" i="67"/>
  <c r="D455" i="67"/>
  <c r="E455" i="67"/>
  <c r="F455" i="67"/>
  <c r="A408" i="67"/>
  <c r="C408" i="67"/>
  <c r="D408" i="67"/>
  <c r="E408" i="67"/>
  <c r="F408" i="67"/>
  <c r="A409" i="67"/>
  <c r="C409" i="67"/>
  <c r="D409" i="67"/>
  <c r="E409" i="67"/>
  <c r="F409" i="67"/>
  <c r="A410" i="67"/>
  <c r="C410" i="67"/>
  <c r="D410" i="67"/>
  <c r="E410" i="67"/>
  <c r="F410" i="67"/>
  <c r="A411" i="67"/>
  <c r="C411" i="67"/>
  <c r="D411" i="67"/>
  <c r="E411" i="67"/>
  <c r="F411" i="67"/>
  <c r="A412" i="67"/>
  <c r="C412" i="67"/>
  <c r="D412" i="67"/>
  <c r="E412" i="67"/>
  <c r="F412" i="67"/>
  <c r="A413" i="67"/>
  <c r="C413" i="67"/>
  <c r="D413" i="67"/>
  <c r="E413" i="67"/>
  <c r="F413" i="67"/>
  <c r="A414" i="67"/>
  <c r="C414" i="67"/>
  <c r="D414" i="67"/>
  <c r="E414" i="67"/>
  <c r="F414" i="67"/>
  <c r="A415" i="67"/>
  <c r="C415" i="67"/>
  <c r="D415" i="67"/>
  <c r="E415" i="67"/>
  <c r="F415" i="67"/>
  <c r="A416" i="67"/>
  <c r="C416" i="67"/>
  <c r="D416" i="67"/>
  <c r="E416" i="67"/>
  <c r="F416" i="67"/>
  <c r="A417" i="67"/>
  <c r="C417" i="67"/>
  <c r="D417" i="67"/>
  <c r="E417" i="67"/>
  <c r="F417" i="67"/>
  <c r="A418" i="67"/>
  <c r="C418" i="67"/>
  <c r="D418" i="67"/>
  <c r="E418" i="67"/>
  <c r="F418" i="67"/>
  <c r="A419" i="67"/>
  <c r="C419" i="67"/>
  <c r="D419" i="67"/>
  <c r="E419" i="67"/>
  <c r="F419" i="67"/>
  <c r="A420" i="67"/>
  <c r="C420" i="67"/>
  <c r="D420" i="67"/>
  <c r="E420" i="67"/>
  <c r="F420" i="67"/>
  <c r="A421" i="67"/>
  <c r="C421" i="67"/>
  <c r="D421" i="67"/>
  <c r="E421" i="67"/>
  <c r="F421" i="67"/>
  <c r="A422" i="67"/>
  <c r="C422" i="67"/>
  <c r="D422" i="67"/>
  <c r="E422" i="67"/>
  <c r="F422" i="67"/>
  <c r="A423" i="67"/>
  <c r="C423" i="67"/>
  <c r="D423" i="67"/>
  <c r="E423" i="67"/>
  <c r="F423" i="67"/>
  <c r="A424" i="67"/>
  <c r="C424" i="67"/>
  <c r="D424" i="67"/>
  <c r="E424" i="67"/>
  <c r="F424" i="67"/>
  <c r="A425" i="67"/>
  <c r="C425" i="67"/>
  <c r="D425" i="67"/>
  <c r="E425" i="67"/>
  <c r="F425" i="67"/>
  <c r="A426" i="67"/>
  <c r="C426" i="67"/>
  <c r="D426" i="67"/>
  <c r="E426" i="67"/>
  <c r="F426" i="67"/>
  <c r="A427" i="67"/>
  <c r="C427" i="67"/>
  <c r="D427" i="67"/>
  <c r="E427" i="67"/>
  <c r="F427" i="67"/>
  <c r="A428" i="67"/>
  <c r="C428" i="67"/>
  <c r="D428" i="67"/>
  <c r="E428" i="67"/>
  <c r="F428" i="67"/>
  <c r="A429" i="67"/>
  <c r="C429" i="67"/>
  <c r="D429" i="67"/>
  <c r="E429" i="67"/>
  <c r="F429" i="67"/>
  <c r="A366" i="67"/>
  <c r="C366" i="67"/>
  <c r="D366" i="67"/>
  <c r="E366" i="67"/>
  <c r="F366" i="67"/>
  <c r="A367" i="67"/>
  <c r="C367" i="67"/>
  <c r="D367" i="67"/>
  <c r="E367" i="67"/>
  <c r="F367" i="67"/>
  <c r="A368" i="67"/>
  <c r="C368" i="67"/>
  <c r="D368" i="67"/>
  <c r="E368" i="67"/>
  <c r="F368" i="67"/>
  <c r="A369" i="67"/>
  <c r="C369" i="67"/>
  <c r="D369" i="67"/>
  <c r="E369" i="67"/>
  <c r="F369" i="67"/>
  <c r="A370" i="67"/>
  <c r="C370" i="67"/>
  <c r="D370" i="67"/>
  <c r="E370" i="67"/>
  <c r="F370" i="67"/>
  <c r="A371" i="67"/>
  <c r="C371" i="67"/>
  <c r="D371" i="67"/>
  <c r="E371" i="67"/>
  <c r="F371" i="67"/>
  <c r="A372" i="67"/>
  <c r="C372" i="67"/>
  <c r="D372" i="67"/>
  <c r="E372" i="67"/>
  <c r="F372" i="67"/>
  <c r="A373" i="67"/>
  <c r="C373" i="67"/>
  <c r="D373" i="67"/>
  <c r="E373" i="67"/>
  <c r="F373" i="67"/>
  <c r="A374" i="67"/>
  <c r="C374" i="67"/>
  <c r="D374" i="67"/>
  <c r="E374" i="67"/>
  <c r="F374" i="67"/>
  <c r="A375" i="67"/>
  <c r="C375" i="67"/>
  <c r="D375" i="67"/>
  <c r="E375" i="67"/>
  <c r="F375" i="67"/>
  <c r="A376" i="67"/>
  <c r="C376" i="67"/>
  <c r="D376" i="67"/>
  <c r="E376" i="67"/>
  <c r="F376" i="67"/>
  <c r="A377" i="67"/>
  <c r="C377" i="67"/>
  <c r="D377" i="67"/>
  <c r="E377" i="67"/>
  <c r="F377" i="67"/>
  <c r="A378" i="67"/>
  <c r="C378" i="67"/>
  <c r="D378" i="67"/>
  <c r="E378" i="67"/>
  <c r="F378" i="67"/>
  <c r="A379" i="67"/>
  <c r="C379" i="67"/>
  <c r="D379" i="67"/>
  <c r="E379" i="67"/>
  <c r="F379" i="67"/>
  <c r="A380" i="67"/>
  <c r="C380" i="67"/>
  <c r="D380" i="67"/>
  <c r="E380" i="67"/>
  <c r="F380" i="67"/>
  <c r="A381" i="67"/>
  <c r="C381" i="67"/>
  <c r="D381" i="67"/>
  <c r="E381" i="67"/>
  <c r="F381" i="67"/>
  <c r="A382" i="67"/>
  <c r="C382" i="67"/>
  <c r="D382" i="67"/>
  <c r="E382" i="67"/>
  <c r="F382" i="67"/>
  <c r="A383" i="67"/>
  <c r="C383" i="67"/>
  <c r="D383" i="67"/>
  <c r="E383" i="67"/>
  <c r="F383" i="67"/>
  <c r="A384" i="67"/>
  <c r="C384" i="67"/>
  <c r="D384" i="67"/>
  <c r="E384" i="67"/>
  <c r="F384" i="67"/>
  <c r="A385" i="67"/>
  <c r="C385" i="67"/>
  <c r="D385" i="67"/>
  <c r="E385" i="67"/>
  <c r="F385" i="67"/>
  <c r="A386" i="67"/>
  <c r="C386" i="67"/>
  <c r="D386" i="67"/>
  <c r="E386" i="67"/>
  <c r="F386" i="67"/>
  <c r="A387" i="67"/>
  <c r="C387" i="67"/>
  <c r="D387" i="67"/>
  <c r="E387" i="67"/>
  <c r="F387" i="67"/>
  <c r="A388" i="67"/>
  <c r="C388" i="67"/>
  <c r="D388" i="67"/>
  <c r="E388" i="67"/>
  <c r="F388" i="67"/>
  <c r="A389" i="67"/>
  <c r="C389" i="67"/>
  <c r="D389" i="67"/>
  <c r="E389" i="67"/>
  <c r="F389" i="67"/>
  <c r="A390" i="67"/>
  <c r="C390" i="67"/>
  <c r="D390" i="67"/>
  <c r="E390" i="67"/>
  <c r="F390" i="67"/>
  <c r="A391" i="67"/>
  <c r="C391" i="67"/>
  <c r="D391" i="67"/>
  <c r="E391" i="67"/>
  <c r="F391" i="67"/>
  <c r="A392" i="67"/>
  <c r="C392" i="67"/>
  <c r="D392" i="67"/>
  <c r="E392" i="67"/>
  <c r="F392" i="67"/>
  <c r="A393" i="67"/>
  <c r="C393" i="67"/>
  <c r="D393" i="67"/>
  <c r="E393" i="67"/>
  <c r="F393" i="67"/>
  <c r="A394" i="67"/>
  <c r="C394" i="67"/>
  <c r="D394" i="67"/>
  <c r="E394" i="67"/>
  <c r="F394" i="67"/>
  <c r="A395" i="67"/>
  <c r="C395" i="67"/>
  <c r="D395" i="67"/>
  <c r="E395" i="67"/>
  <c r="F395" i="67"/>
  <c r="A396" i="67"/>
  <c r="C396" i="67"/>
  <c r="D396" i="67"/>
  <c r="E396" i="67"/>
  <c r="F396" i="67"/>
  <c r="A397" i="67"/>
  <c r="C397" i="67"/>
  <c r="D397" i="67"/>
  <c r="E397" i="67"/>
  <c r="F397" i="67"/>
  <c r="A398" i="67"/>
  <c r="C398" i="67"/>
  <c r="D398" i="67"/>
  <c r="E398" i="67"/>
  <c r="F398" i="67"/>
  <c r="A399" i="67"/>
  <c r="C399" i="67"/>
  <c r="D399" i="67"/>
  <c r="E399" i="67"/>
  <c r="F399" i="67"/>
  <c r="A400" i="67"/>
  <c r="C400" i="67"/>
  <c r="D400" i="67"/>
  <c r="E400" i="67"/>
  <c r="F400" i="67"/>
  <c r="A401" i="67"/>
  <c r="C401" i="67"/>
  <c r="D401" i="67"/>
  <c r="E401" i="67"/>
  <c r="F401" i="67"/>
  <c r="A402" i="67"/>
  <c r="C402" i="67"/>
  <c r="D402" i="67"/>
  <c r="E402" i="67"/>
  <c r="F402" i="67"/>
  <c r="A403" i="67"/>
  <c r="C403" i="67"/>
  <c r="D403" i="67"/>
  <c r="E403" i="67"/>
  <c r="F403" i="67"/>
  <c r="A404" i="67"/>
  <c r="C404" i="67"/>
  <c r="D404" i="67"/>
  <c r="E404" i="67"/>
  <c r="F404" i="67"/>
  <c r="A405" i="67"/>
  <c r="C405" i="67"/>
  <c r="D405" i="67"/>
  <c r="E405" i="67"/>
  <c r="F405" i="67"/>
  <c r="A406" i="67"/>
  <c r="C406" i="67"/>
  <c r="D406" i="67"/>
  <c r="E406" i="67"/>
  <c r="F406" i="67"/>
  <c r="A407" i="67"/>
  <c r="C407" i="67"/>
  <c r="D407" i="67"/>
  <c r="E407" i="67"/>
  <c r="F407" i="67"/>
  <c r="C307" i="67"/>
  <c r="D307" i="67"/>
  <c r="E307" i="67"/>
  <c r="F307" i="67"/>
  <c r="C308" i="67"/>
  <c r="D308" i="67"/>
  <c r="E308" i="67"/>
  <c r="F308" i="67"/>
  <c r="C309" i="67"/>
  <c r="D309" i="67"/>
  <c r="E309" i="67"/>
  <c r="F309" i="67"/>
  <c r="C310" i="67"/>
  <c r="D310" i="67"/>
  <c r="E310" i="67"/>
  <c r="F310" i="67"/>
  <c r="C311" i="67"/>
  <c r="D311" i="67"/>
  <c r="E311" i="67"/>
  <c r="F311" i="67"/>
  <c r="C312" i="67"/>
  <c r="D312" i="67"/>
  <c r="E312" i="67"/>
  <c r="F312" i="67"/>
  <c r="C313" i="67"/>
  <c r="D313" i="67"/>
  <c r="E313" i="67"/>
  <c r="F313" i="67"/>
  <c r="C314" i="67"/>
  <c r="D314" i="67"/>
  <c r="E314" i="67"/>
  <c r="F314" i="67"/>
  <c r="C315" i="67"/>
  <c r="D315" i="67"/>
  <c r="E315" i="67"/>
  <c r="F315" i="67"/>
  <c r="C316" i="67"/>
  <c r="D316" i="67"/>
  <c r="E316" i="67"/>
  <c r="F316" i="67"/>
  <c r="C317" i="67"/>
  <c r="D317" i="67"/>
  <c r="E317" i="67"/>
  <c r="F317" i="67"/>
  <c r="C318" i="67"/>
  <c r="D318" i="67"/>
  <c r="E318" i="67"/>
  <c r="F318" i="67"/>
  <c r="C319" i="67"/>
  <c r="D319" i="67"/>
  <c r="E319" i="67"/>
  <c r="F319" i="67"/>
  <c r="C320" i="67"/>
  <c r="D320" i="67"/>
  <c r="E320" i="67"/>
  <c r="F320" i="67"/>
  <c r="C321" i="67"/>
  <c r="D321" i="67"/>
  <c r="E321" i="67"/>
  <c r="F321" i="67"/>
  <c r="C322" i="67"/>
  <c r="D322" i="67"/>
  <c r="E322" i="67"/>
  <c r="F322" i="67"/>
  <c r="C323" i="67"/>
  <c r="D323" i="67"/>
  <c r="E323" i="67"/>
  <c r="F323" i="67"/>
  <c r="C324" i="67"/>
  <c r="D324" i="67"/>
  <c r="E324" i="67"/>
  <c r="F324" i="67"/>
  <c r="C325" i="67"/>
  <c r="D325" i="67"/>
  <c r="E325" i="67"/>
  <c r="F325" i="67"/>
  <c r="C326" i="67"/>
  <c r="D326" i="67"/>
  <c r="E326" i="67"/>
  <c r="F326" i="67"/>
  <c r="C327" i="67"/>
  <c r="D327" i="67"/>
  <c r="E327" i="67"/>
  <c r="F327" i="67"/>
  <c r="C328" i="67"/>
  <c r="D328" i="67"/>
  <c r="E328" i="67"/>
  <c r="F328" i="67"/>
  <c r="C329" i="67"/>
  <c r="D329" i="67"/>
  <c r="E329" i="67"/>
  <c r="F329" i="67"/>
  <c r="C330" i="67"/>
  <c r="D330" i="67"/>
  <c r="E330" i="67"/>
  <c r="F330" i="67"/>
  <c r="C331" i="67"/>
  <c r="D331" i="67"/>
  <c r="E331" i="67"/>
  <c r="F331" i="67"/>
  <c r="C332" i="67"/>
  <c r="D332" i="67"/>
  <c r="E332" i="67"/>
  <c r="F332" i="67"/>
  <c r="C333" i="67"/>
  <c r="D333" i="67"/>
  <c r="E333" i="67"/>
  <c r="F333" i="67"/>
  <c r="C334" i="67"/>
  <c r="D334" i="67"/>
  <c r="E334" i="67"/>
  <c r="F334" i="67"/>
  <c r="C335" i="67"/>
  <c r="D335" i="67"/>
  <c r="E335" i="67"/>
  <c r="F335" i="67"/>
  <c r="C336" i="67"/>
  <c r="D336" i="67"/>
  <c r="E336" i="67"/>
  <c r="F336" i="67"/>
  <c r="C337" i="67"/>
  <c r="D337" i="67"/>
  <c r="E337" i="67"/>
  <c r="F337" i="67"/>
  <c r="C338" i="67"/>
  <c r="D338" i="67"/>
  <c r="E338" i="67"/>
  <c r="F338" i="67"/>
  <c r="C339" i="67"/>
  <c r="D339" i="67"/>
  <c r="E339" i="67"/>
  <c r="F339" i="67"/>
  <c r="C340" i="67"/>
  <c r="D340" i="67"/>
  <c r="E340" i="67"/>
  <c r="F340" i="67"/>
  <c r="C341" i="67"/>
  <c r="D341" i="67"/>
  <c r="E341" i="67"/>
  <c r="F341" i="67"/>
  <c r="C342" i="67"/>
  <c r="D342" i="67"/>
  <c r="E342" i="67"/>
  <c r="F342" i="67"/>
  <c r="C343" i="67"/>
  <c r="D343" i="67"/>
  <c r="E343" i="67"/>
  <c r="F343" i="67"/>
  <c r="C344" i="67"/>
  <c r="D344" i="67"/>
  <c r="E344" i="67"/>
  <c r="F344" i="67"/>
  <c r="C345" i="67"/>
  <c r="D345" i="67"/>
  <c r="E345" i="67"/>
  <c r="F345" i="67"/>
  <c r="C346" i="67"/>
  <c r="D346" i="67"/>
  <c r="E346" i="67"/>
  <c r="F346" i="67"/>
  <c r="C347" i="67"/>
  <c r="D347" i="67"/>
  <c r="E347" i="67"/>
  <c r="F347" i="67"/>
  <c r="C348" i="67"/>
  <c r="D348" i="67"/>
  <c r="E348" i="67"/>
  <c r="F348" i="67"/>
  <c r="C349" i="67"/>
  <c r="D349" i="67"/>
  <c r="E349" i="67"/>
  <c r="F349" i="67"/>
  <c r="C350" i="67"/>
  <c r="D350" i="67"/>
  <c r="E350" i="67"/>
  <c r="F350" i="67"/>
  <c r="C351" i="67"/>
  <c r="D351" i="67"/>
  <c r="E351" i="67"/>
  <c r="F351" i="67"/>
  <c r="C352" i="67"/>
  <c r="D352" i="67"/>
  <c r="E352" i="67"/>
  <c r="F352" i="67"/>
  <c r="C353" i="67"/>
  <c r="D353" i="67"/>
  <c r="E353" i="67"/>
  <c r="F353" i="67"/>
  <c r="C354" i="67"/>
  <c r="D354" i="67"/>
  <c r="E354" i="67"/>
  <c r="F354" i="67"/>
  <c r="C355" i="67"/>
  <c r="D355" i="67"/>
  <c r="E355" i="67"/>
  <c r="F355" i="67"/>
  <c r="C356" i="67"/>
  <c r="D356" i="67"/>
  <c r="E356" i="67"/>
  <c r="F356" i="67"/>
  <c r="C357" i="67"/>
  <c r="D357" i="67"/>
  <c r="E357" i="67"/>
  <c r="F357" i="67"/>
  <c r="C358" i="67"/>
  <c r="D358" i="67"/>
  <c r="E358" i="67"/>
  <c r="F358" i="67"/>
  <c r="C359" i="67"/>
  <c r="D359" i="67"/>
  <c r="E359" i="67"/>
  <c r="F359" i="67"/>
  <c r="C360" i="67"/>
  <c r="D360" i="67"/>
  <c r="E360" i="67"/>
  <c r="F360" i="67"/>
  <c r="C361" i="67"/>
  <c r="D361" i="67"/>
  <c r="E361" i="67"/>
  <c r="F361" i="67"/>
  <c r="C362" i="67"/>
  <c r="D362" i="67"/>
  <c r="E362" i="67"/>
  <c r="F362" i="67"/>
  <c r="C363" i="67"/>
  <c r="D363" i="67"/>
  <c r="E363" i="67"/>
  <c r="F363" i="67"/>
  <c r="C364" i="67"/>
  <c r="D364" i="67"/>
  <c r="E364" i="67"/>
  <c r="F364" i="67"/>
  <c r="C365" i="67"/>
  <c r="D365" i="67"/>
  <c r="E365" i="67"/>
  <c r="F365" i="67"/>
  <c r="F365" i="68"/>
  <c r="E365" i="68"/>
  <c r="D365" i="68"/>
  <c r="F364" i="68"/>
  <c r="E364" i="68"/>
  <c r="D364" i="68"/>
  <c r="F363" i="68"/>
  <c r="E363" i="68"/>
  <c r="D363" i="68"/>
  <c r="F362" i="68"/>
  <c r="E362" i="68"/>
  <c r="D362" i="68"/>
  <c r="F361" i="68"/>
  <c r="E361" i="68"/>
  <c r="D361" i="68"/>
  <c r="F360" i="68"/>
  <c r="E360" i="68"/>
  <c r="D360" i="68"/>
  <c r="F359" i="68"/>
  <c r="E359" i="68"/>
  <c r="D359" i="68"/>
  <c r="F358" i="68"/>
  <c r="E358" i="68"/>
  <c r="D358" i="68"/>
  <c r="F357" i="68"/>
  <c r="E357" i="68"/>
  <c r="D357" i="68"/>
  <c r="F356" i="68"/>
  <c r="E356" i="68"/>
  <c r="D356" i="68"/>
  <c r="F355" i="68"/>
  <c r="E355" i="68"/>
  <c r="D355" i="68"/>
  <c r="F354" i="68"/>
  <c r="E354" i="68"/>
  <c r="D354" i="68"/>
  <c r="F353" i="68"/>
  <c r="E353" i="68"/>
  <c r="D353" i="68"/>
  <c r="F352" i="68"/>
  <c r="E352" i="68"/>
  <c r="D352" i="68"/>
  <c r="F351" i="68"/>
  <c r="E351" i="68"/>
  <c r="D351" i="68"/>
  <c r="F350" i="68"/>
  <c r="E350" i="68"/>
  <c r="D350" i="68"/>
  <c r="F349" i="68"/>
  <c r="E349" i="68"/>
  <c r="D349" i="68"/>
  <c r="F348" i="68"/>
  <c r="E348" i="68"/>
  <c r="D348" i="68"/>
  <c r="F347" i="68"/>
  <c r="E347" i="68"/>
  <c r="D347" i="68"/>
  <c r="F346" i="68"/>
  <c r="E346" i="68"/>
  <c r="D346" i="68"/>
  <c r="F345" i="68"/>
  <c r="E345" i="68"/>
  <c r="D345" i="68"/>
  <c r="F344" i="68"/>
  <c r="E344" i="68"/>
  <c r="D344" i="68"/>
  <c r="F343" i="68"/>
  <c r="E343" i="68"/>
  <c r="D343" i="68"/>
  <c r="F342" i="68"/>
  <c r="E342" i="68"/>
  <c r="D342" i="68"/>
  <c r="F341" i="68"/>
  <c r="E341" i="68"/>
  <c r="D341" i="68"/>
  <c r="F340" i="68"/>
  <c r="E340" i="68"/>
  <c r="D340" i="68"/>
  <c r="F339" i="68"/>
  <c r="E339" i="68"/>
  <c r="D339" i="68"/>
  <c r="F338" i="68"/>
  <c r="E338" i="68"/>
  <c r="D338" i="68"/>
  <c r="F337" i="68"/>
  <c r="E337" i="68"/>
  <c r="D337" i="68"/>
  <c r="F336" i="68"/>
  <c r="E336" i="68"/>
  <c r="D336" i="68"/>
  <c r="F335" i="68"/>
  <c r="E335" i="68"/>
  <c r="D335" i="68"/>
  <c r="F334" i="68"/>
  <c r="E334" i="68"/>
  <c r="D334" i="68"/>
  <c r="F333" i="68"/>
  <c r="E333" i="68"/>
  <c r="D333" i="68"/>
  <c r="F332" i="68"/>
  <c r="E332" i="68"/>
  <c r="D332" i="68"/>
  <c r="F331" i="68"/>
  <c r="E331" i="68"/>
  <c r="D331" i="68"/>
  <c r="F330" i="68"/>
  <c r="E330" i="68"/>
  <c r="D330" i="68"/>
  <c r="F329" i="68"/>
  <c r="E329" i="68"/>
  <c r="D329" i="68"/>
  <c r="F328" i="68"/>
  <c r="E328" i="68"/>
  <c r="D328" i="68"/>
  <c r="F327" i="68"/>
  <c r="E327" i="68"/>
  <c r="D327" i="68"/>
  <c r="F326" i="68"/>
  <c r="E326" i="68"/>
  <c r="D326" i="68"/>
  <c r="F325" i="68"/>
  <c r="E325" i="68"/>
  <c r="D325" i="68"/>
  <c r="F324" i="68"/>
  <c r="E324" i="68"/>
  <c r="D324" i="68"/>
  <c r="F323" i="68"/>
  <c r="E323" i="68"/>
  <c r="D323" i="68"/>
  <c r="F322" i="68"/>
  <c r="E322" i="68"/>
  <c r="D322" i="68"/>
  <c r="F321" i="68"/>
  <c r="E321" i="68"/>
  <c r="D321" i="68"/>
  <c r="F320" i="68"/>
  <c r="E320" i="68"/>
  <c r="D320" i="68"/>
  <c r="F319" i="68"/>
  <c r="E319" i="68"/>
  <c r="D319" i="68"/>
  <c r="F318" i="68"/>
  <c r="E318" i="68"/>
  <c r="D318" i="68"/>
  <c r="F317" i="68"/>
  <c r="E317" i="68"/>
  <c r="D317" i="68"/>
  <c r="F316" i="68"/>
  <c r="E316" i="68"/>
  <c r="D316" i="68"/>
  <c r="F315" i="68"/>
  <c r="E315" i="68"/>
  <c r="D315" i="68"/>
  <c r="F314" i="68"/>
  <c r="E314" i="68"/>
  <c r="D314" i="68"/>
  <c r="F313" i="68"/>
  <c r="E313" i="68"/>
  <c r="D313" i="68"/>
  <c r="F312" i="68"/>
  <c r="E312" i="68"/>
  <c r="D312" i="68"/>
  <c r="F311" i="68"/>
  <c r="E311" i="68"/>
  <c r="D311" i="68"/>
  <c r="F310" i="68"/>
  <c r="E310" i="68"/>
  <c r="D310" i="68"/>
  <c r="F309" i="68"/>
  <c r="E309" i="68"/>
  <c r="D309" i="68"/>
  <c r="F308" i="68"/>
  <c r="E308" i="68"/>
  <c r="D308" i="68"/>
  <c r="F307" i="68"/>
  <c r="E307" i="68"/>
  <c r="D307" i="68"/>
  <c r="F306" i="68"/>
  <c r="E306" i="68"/>
  <c r="D306" i="68"/>
  <c r="F305" i="68"/>
  <c r="E305" i="68"/>
  <c r="D305" i="68"/>
  <c r="F304" i="68"/>
  <c r="E304" i="68"/>
  <c r="D304" i="68"/>
  <c r="F303" i="68"/>
  <c r="E303" i="68"/>
  <c r="D303" i="68"/>
  <c r="F302" i="68"/>
  <c r="E302" i="68"/>
  <c r="D302" i="68"/>
  <c r="F301" i="68"/>
  <c r="E301" i="68"/>
  <c r="D301" i="68"/>
  <c r="F300" i="68"/>
  <c r="E300" i="68"/>
  <c r="D300" i="68"/>
  <c r="F299" i="68"/>
  <c r="E299" i="68"/>
  <c r="D299" i="68"/>
  <c r="F298" i="68"/>
  <c r="E298" i="68"/>
  <c r="D298" i="68"/>
  <c r="F297" i="68"/>
  <c r="E297" i="68"/>
  <c r="D297" i="68"/>
  <c r="F296" i="68"/>
  <c r="E296" i="68"/>
  <c r="D296" i="68"/>
  <c r="F295" i="68"/>
  <c r="E295" i="68"/>
  <c r="D295" i="68"/>
  <c r="F294" i="68"/>
  <c r="E294" i="68"/>
  <c r="D294" i="68"/>
  <c r="F293" i="68"/>
  <c r="E293" i="68"/>
  <c r="D293" i="68"/>
  <c r="F292" i="68"/>
  <c r="E292" i="68"/>
  <c r="D292" i="68"/>
  <c r="F291" i="68"/>
  <c r="E291" i="68"/>
  <c r="D291" i="68"/>
  <c r="F290" i="68"/>
  <c r="E290" i="68"/>
  <c r="D290" i="68"/>
  <c r="F289" i="68"/>
  <c r="E289" i="68"/>
  <c r="D289" i="68"/>
  <c r="F288" i="68"/>
  <c r="E288" i="68"/>
  <c r="D288" i="68"/>
  <c r="F287" i="68"/>
  <c r="E287" i="68"/>
  <c r="D287" i="68"/>
  <c r="F286" i="68"/>
  <c r="E286" i="68"/>
  <c r="D286" i="68"/>
  <c r="F285" i="68"/>
  <c r="E285" i="68"/>
  <c r="D285" i="68"/>
  <c r="F284" i="68"/>
  <c r="E284" i="68"/>
  <c r="D284" i="68"/>
  <c r="F283" i="68"/>
  <c r="E283" i="68"/>
  <c r="D283" i="68"/>
  <c r="F282" i="68"/>
  <c r="E282" i="68"/>
  <c r="D282" i="68"/>
  <c r="F281" i="68"/>
  <c r="E281" i="68"/>
  <c r="D281" i="68"/>
  <c r="F280" i="68"/>
  <c r="E280" i="68"/>
  <c r="D280" i="68"/>
  <c r="F279" i="68"/>
  <c r="E279" i="68"/>
  <c r="D279" i="68"/>
  <c r="F278" i="68"/>
  <c r="E278" i="68"/>
  <c r="D278" i="68"/>
  <c r="F277" i="68"/>
  <c r="E277" i="68"/>
  <c r="D277" i="68"/>
  <c r="F276" i="68"/>
  <c r="E276" i="68"/>
  <c r="D276" i="68"/>
  <c r="F275" i="68"/>
  <c r="E275" i="68"/>
  <c r="D275" i="68"/>
  <c r="F274" i="68"/>
  <c r="E274" i="68"/>
  <c r="D274" i="68"/>
  <c r="F273" i="68"/>
  <c r="E273" i="68"/>
  <c r="D273" i="68"/>
  <c r="F272" i="68"/>
  <c r="E272" i="68"/>
  <c r="D272" i="68"/>
  <c r="F271" i="68"/>
  <c r="E271" i="68"/>
  <c r="D271" i="68"/>
  <c r="F270" i="68"/>
  <c r="E270" i="68"/>
  <c r="D270" i="68"/>
  <c r="F269" i="68"/>
  <c r="E269" i="68"/>
  <c r="D269" i="68"/>
  <c r="F268" i="68"/>
  <c r="E268" i="68"/>
  <c r="D268" i="68"/>
  <c r="F267" i="68"/>
  <c r="E267" i="68"/>
  <c r="D267" i="68"/>
  <c r="F266" i="68"/>
  <c r="E266" i="68"/>
  <c r="D266" i="68"/>
  <c r="F265" i="68"/>
  <c r="E265" i="68"/>
  <c r="D265" i="68"/>
  <c r="F264" i="68"/>
  <c r="E264" i="68"/>
  <c r="D264" i="68"/>
  <c r="F263" i="68"/>
  <c r="E263" i="68"/>
  <c r="D263" i="68"/>
  <c r="F262" i="68"/>
  <c r="E262" i="68"/>
  <c r="D262" i="68"/>
  <c r="F261" i="68"/>
  <c r="E261" i="68"/>
  <c r="D261" i="68"/>
  <c r="F260" i="68"/>
  <c r="E260" i="68"/>
  <c r="D260" i="68"/>
  <c r="F259" i="68"/>
  <c r="E259" i="68"/>
  <c r="D259" i="68"/>
  <c r="F258" i="68"/>
  <c r="E258" i="68"/>
  <c r="D258" i="68"/>
  <c r="F257" i="68"/>
  <c r="E257" i="68"/>
  <c r="D257" i="68"/>
  <c r="F256" i="68"/>
  <c r="E256" i="68"/>
  <c r="D256" i="68"/>
  <c r="F255" i="68"/>
  <c r="E255" i="68"/>
  <c r="D255" i="68"/>
  <c r="F254" i="68"/>
  <c r="E254" i="68"/>
  <c r="D254" i="68"/>
  <c r="F253" i="68"/>
  <c r="E253" i="68"/>
  <c r="D253" i="68"/>
  <c r="F252" i="68"/>
  <c r="E252" i="68"/>
  <c r="D252" i="68"/>
  <c r="F251" i="68"/>
  <c r="E251" i="68"/>
  <c r="D251" i="68"/>
  <c r="F250" i="68"/>
  <c r="E250" i="68"/>
  <c r="D250" i="68"/>
  <c r="F249" i="68"/>
  <c r="E249" i="68"/>
  <c r="D249" i="68"/>
  <c r="F248" i="68"/>
  <c r="E248" i="68"/>
  <c r="D248" i="68"/>
  <c r="F247" i="68"/>
  <c r="E247" i="68"/>
  <c r="D247" i="68"/>
  <c r="F246" i="68"/>
  <c r="E246" i="68"/>
  <c r="D246" i="68"/>
  <c r="F245" i="68"/>
  <c r="E245" i="68"/>
  <c r="D245" i="68"/>
  <c r="F244" i="68"/>
  <c r="E244" i="68"/>
  <c r="D244" i="68"/>
  <c r="F243" i="68"/>
  <c r="E243" i="68"/>
  <c r="D243" i="68"/>
  <c r="F242" i="68"/>
  <c r="E242" i="68"/>
  <c r="D242" i="68"/>
  <c r="F241" i="68"/>
  <c r="E241" i="68"/>
  <c r="D241" i="68"/>
  <c r="F240" i="68"/>
  <c r="E240" i="68"/>
  <c r="D240" i="68"/>
  <c r="F239" i="68"/>
  <c r="E239" i="68"/>
  <c r="D239" i="68"/>
  <c r="F238" i="68"/>
  <c r="E238" i="68"/>
  <c r="D238" i="68"/>
  <c r="F237" i="68"/>
  <c r="E237" i="68"/>
  <c r="D237" i="68"/>
  <c r="F236" i="68"/>
  <c r="E236" i="68"/>
  <c r="D236" i="68"/>
  <c r="F235" i="68"/>
  <c r="E235" i="68"/>
  <c r="D235" i="68"/>
  <c r="F234" i="68"/>
  <c r="E234" i="68"/>
  <c r="D234" i="68"/>
  <c r="F233" i="68"/>
  <c r="E233" i="68"/>
  <c r="D233" i="68"/>
  <c r="F232" i="68"/>
  <c r="E232" i="68"/>
  <c r="D232" i="68"/>
  <c r="F231" i="68"/>
  <c r="E231" i="68"/>
  <c r="D231" i="68"/>
  <c r="F230" i="68"/>
  <c r="E230" i="68"/>
  <c r="D230" i="68"/>
  <c r="F229" i="68"/>
  <c r="E229" i="68"/>
  <c r="D229" i="68"/>
  <c r="F228" i="68"/>
  <c r="E228" i="68"/>
  <c r="D228" i="68"/>
  <c r="F227" i="68"/>
  <c r="E227" i="68"/>
  <c r="D227" i="68"/>
  <c r="F226" i="68"/>
  <c r="E226" i="68"/>
  <c r="D226" i="68"/>
  <c r="F225" i="68"/>
  <c r="E225" i="68"/>
  <c r="D225" i="68"/>
  <c r="F224" i="68"/>
  <c r="E224" i="68"/>
  <c r="D224" i="68"/>
  <c r="F223" i="68"/>
  <c r="E223" i="68"/>
  <c r="D223" i="68"/>
  <c r="F222" i="68"/>
  <c r="E222" i="68"/>
  <c r="D222" i="68"/>
  <c r="F221" i="68"/>
  <c r="E221" i="68"/>
  <c r="D221" i="68"/>
  <c r="F220" i="68"/>
  <c r="E220" i="68"/>
  <c r="D220" i="68"/>
  <c r="F219" i="68"/>
  <c r="E219" i="68"/>
  <c r="D219" i="68"/>
  <c r="F218" i="68"/>
  <c r="E218" i="68"/>
  <c r="D218" i="68"/>
  <c r="F217" i="68"/>
  <c r="E217" i="68"/>
  <c r="D217" i="68"/>
  <c r="F216" i="68"/>
  <c r="E216" i="68"/>
  <c r="D216" i="68"/>
  <c r="F215" i="68"/>
  <c r="E215" i="68"/>
  <c r="D215" i="68"/>
  <c r="F214" i="68"/>
  <c r="E214" i="68"/>
  <c r="D214" i="68"/>
  <c r="F213" i="68"/>
  <c r="E213" i="68"/>
  <c r="D213" i="68"/>
  <c r="F212" i="68"/>
  <c r="E212" i="68"/>
  <c r="D212" i="68"/>
  <c r="F211" i="68"/>
  <c r="E211" i="68"/>
  <c r="D211" i="68"/>
  <c r="F210" i="68"/>
  <c r="E210" i="68"/>
  <c r="D210" i="68"/>
  <c r="F209" i="68"/>
  <c r="E209" i="68"/>
  <c r="D209" i="68"/>
  <c r="F208" i="68"/>
  <c r="E208" i="68"/>
  <c r="D208" i="68"/>
  <c r="F207" i="68"/>
  <c r="E207" i="68"/>
  <c r="D207" i="68"/>
  <c r="F206" i="68"/>
  <c r="E206" i="68"/>
  <c r="D206" i="68"/>
  <c r="F205" i="68"/>
  <c r="E205" i="68"/>
  <c r="D205" i="68"/>
  <c r="F204" i="68"/>
  <c r="E204" i="68"/>
  <c r="D204" i="68"/>
  <c r="F203" i="68"/>
  <c r="E203" i="68"/>
  <c r="D203" i="68"/>
  <c r="F202" i="68"/>
  <c r="E202" i="68"/>
  <c r="D202" i="68"/>
  <c r="F201" i="68"/>
  <c r="E201" i="68"/>
  <c r="D201" i="68"/>
  <c r="F200" i="68"/>
  <c r="E200" i="68"/>
  <c r="D200" i="68"/>
  <c r="F199" i="68"/>
  <c r="E199" i="68"/>
  <c r="D199" i="68"/>
  <c r="F198" i="68"/>
  <c r="E198" i="68"/>
  <c r="D198" i="68"/>
  <c r="F197" i="68"/>
  <c r="E197" i="68"/>
  <c r="D197" i="68"/>
  <c r="F196" i="68"/>
  <c r="E196" i="68"/>
  <c r="D196" i="68"/>
  <c r="F195" i="68"/>
  <c r="E195" i="68"/>
  <c r="D195" i="68"/>
  <c r="F194" i="68"/>
  <c r="E194" i="68"/>
  <c r="D194" i="68"/>
  <c r="F193" i="68"/>
  <c r="E193" i="68"/>
  <c r="D193" i="68"/>
  <c r="F192" i="68"/>
  <c r="E192" i="68"/>
  <c r="D192" i="68"/>
  <c r="F191" i="68"/>
  <c r="E191" i="68"/>
  <c r="D191" i="68"/>
  <c r="F190" i="68"/>
  <c r="E190" i="68"/>
  <c r="D190" i="68"/>
  <c r="F189" i="68"/>
  <c r="E189" i="68"/>
  <c r="D189" i="68"/>
  <c r="F188" i="68"/>
  <c r="E188" i="68"/>
  <c r="D188" i="68"/>
  <c r="F187" i="68"/>
  <c r="E187" i="68"/>
  <c r="D187" i="68"/>
  <c r="F186" i="68"/>
  <c r="E186" i="68"/>
  <c r="D186" i="68"/>
  <c r="B21" i="107"/>
  <c r="C290" i="67"/>
  <c r="D290" i="67"/>
  <c r="E290" i="67"/>
  <c r="F290" i="67"/>
  <c r="C291" i="67"/>
  <c r="D291" i="67"/>
  <c r="E291" i="67"/>
  <c r="F291" i="67"/>
  <c r="C292" i="67"/>
  <c r="D292" i="67"/>
  <c r="E292" i="67"/>
  <c r="F292" i="67"/>
  <c r="C293" i="67"/>
  <c r="D293" i="67"/>
  <c r="E293" i="67"/>
  <c r="F293" i="67"/>
  <c r="C294" i="67"/>
  <c r="D294" i="67"/>
  <c r="E294" i="67"/>
  <c r="F294" i="67"/>
  <c r="C295" i="67"/>
  <c r="D295" i="67"/>
  <c r="E295" i="67"/>
  <c r="F295" i="67"/>
  <c r="C296" i="67"/>
  <c r="D296" i="67"/>
  <c r="E296" i="67"/>
  <c r="F296" i="67"/>
  <c r="C297" i="67"/>
  <c r="D297" i="67"/>
  <c r="E297" i="67"/>
  <c r="F297" i="67"/>
  <c r="C298" i="67"/>
  <c r="D298" i="67"/>
  <c r="E298" i="67"/>
  <c r="F298" i="67"/>
  <c r="C299" i="67"/>
  <c r="D299" i="67"/>
  <c r="E299" i="67"/>
  <c r="F299" i="67"/>
  <c r="C300" i="67"/>
  <c r="D300" i="67"/>
  <c r="E300" i="67"/>
  <c r="F300" i="67"/>
  <c r="C301" i="67"/>
  <c r="D301" i="67"/>
  <c r="E301" i="67"/>
  <c r="F301" i="67"/>
  <c r="C302" i="67"/>
  <c r="D302" i="67"/>
  <c r="E302" i="67"/>
  <c r="F302" i="67"/>
  <c r="C303" i="67"/>
  <c r="D303" i="67"/>
  <c r="E303" i="67"/>
  <c r="F303" i="67"/>
  <c r="C304" i="67"/>
  <c r="D304" i="67"/>
  <c r="E304" i="67"/>
  <c r="F304" i="67"/>
  <c r="C305" i="67"/>
  <c r="D305" i="67"/>
  <c r="E305" i="67"/>
  <c r="F305" i="67"/>
  <c r="C306" i="67"/>
  <c r="D306" i="67"/>
  <c r="E306" i="67"/>
  <c r="F306" i="67"/>
  <c r="C7" i="67"/>
  <c r="C8" i="114" s="1"/>
  <c r="D7" i="67"/>
  <c r="D8" i="114" s="1"/>
  <c r="E7" i="67"/>
  <c r="F7" i="67"/>
  <c r="F8" i="114" s="1"/>
  <c r="C8" i="67"/>
  <c r="C9" i="114" s="1"/>
  <c r="D8" i="67"/>
  <c r="D9" i="114" s="1"/>
  <c r="E8" i="67"/>
  <c r="F8" i="67"/>
  <c r="F9" i="114" s="1"/>
  <c r="C10" i="67"/>
  <c r="D10" i="67"/>
  <c r="E10" i="67"/>
  <c r="F10" i="67"/>
  <c r="C11" i="67"/>
  <c r="D11" i="67"/>
  <c r="E11" i="67"/>
  <c r="F11" i="67"/>
  <c r="C12" i="67"/>
  <c r="D12" i="67"/>
  <c r="E12" i="67"/>
  <c r="F12" i="67"/>
  <c r="C13" i="67"/>
  <c r="D13" i="67"/>
  <c r="E13" i="67"/>
  <c r="F13" i="67"/>
  <c r="C14" i="67"/>
  <c r="D14" i="67"/>
  <c r="E14" i="67"/>
  <c r="F14" i="67"/>
  <c r="C15" i="67"/>
  <c r="D15" i="67"/>
  <c r="E15" i="67"/>
  <c r="F15" i="67"/>
  <c r="C16" i="67"/>
  <c r="D16" i="67"/>
  <c r="E16" i="67"/>
  <c r="F16" i="67"/>
  <c r="C17" i="67"/>
  <c r="D17" i="67"/>
  <c r="E17" i="67"/>
  <c r="F17" i="67"/>
  <c r="C18" i="67"/>
  <c r="D18" i="67"/>
  <c r="E18" i="67"/>
  <c r="F18" i="67"/>
  <c r="C19" i="67"/>
  <c r="D19" i="67"/>
  <c r="E19" i="67"/>
  <c r="F19" i="67"/>
  <c r="C20" i="67"/>
  <c r="D20" i="67"/>
  <c r="E20" i="67"/>
  <c r="F20" i="67"/>
  <c r="C23" i="67"/>
  <c r="D23" i="67"/>
  <c r="E23" i="67"/>
  <c r="F23" i="67"/>
  <c r="C24" i="67"/>
  <c r="D24" i="67"/>
  <c r="E24" i="67"/>
  <c r="F24" i="67"/>
  <c r="C25" i="67"/>
  <c r="D25" i="67"/>
  <c r="E25" i="67"/>
  <c r="F25" i="67"/>
  <c r="C26" i="67"/>
  <c r="D26" i="67"/>
  <c r="E26" i="67"/>
  <c r="F26" i="67"/>
  <c r="C27" i="67"/>
  <c r="D27" i="67"/>
  <c r="E27" i="67"/>
  <c r="F27" i="67"/>
  <c r="C28" i="67"/>
  <c r="D28" i="67"/>
  <c r="E28" i="67"/>
  <c r="F28" i="67"/>
  <c r="C29" i="67"/>
  <c r="D29" i="67"/>
  <c r="E29" i="67"/>
  <c r="F29" i="67"/>
  <c r="C30" i="67"/>
  <c r="D30" i="67"/>
  <c r="E30" i="67"/>
  <c r="F30" i="67"/>
  <c r="C31" i="67"/>
  <c r="D31" i="67"/>
  <c r="E31" i="67"/>
  <c r="F31" i="67"/>
  <c r="C32" i="67"/>
  <c r="D32" i="67"/>
  <c r="E32" i="67"/>
  <c r="F32" i="67"/>
  <c r="C33" i="67"/>
  <c r="D33" i="67"/>
  <c r="E33" i="67"/>
  <c r="F33" i="67"/>
  <c r="C34" i="67"/>
  <c r="D34" i="67"/>
  <c r="E34" i="67"/>
  <c r="F34" i="67"/>
  <c r="C35" i="67"/>
  <c r="D35" i="67"/>
  <c r="E35" i="67"/>
  <c r="F35" i="67"/>
  <c r="C36" i="67"/>
  <c r="D36" i="67"/>
  <c r="E36" i="67"/>
  <c r="F36" i="67"/>
  <c r="C37" i="67"/>
  <c r="D37" i="67"/>
  <c r="E37" i="67"/>
  <c r="F37" i="67"/>
  <c r="C38" i="67"/>
  <c r="D38" i="67"/>
  <c r="E38" i="67"/>
  <c r="F38" i="67"/>
  <c r="C39" i="67"/>
  <c r="D39" i="67"/>
  <c r="E39" i="67"/>
  <c r="F39" i="67"/>
  <c r="C40" i="67"/>
  <c r="D40" i="67"/>
  <c r="E40" i="67"/>
  <c r="F40" i="67"/>
  <c r="C41" i="67"/>
  <c r="D41" i="67"/>
  <c r="E41" i="67"/>
  <c r="F41" i="67"/>
  <c r="C42" i="67"/>
  <c r="D42" i="67"/>
  <c r="E42" i="67"/>
  <c r="F42" i="67"/>
  <c r="C43" i="67"/>
  <c r="D43" i="67"/>
  <c r="E43" i="67"/>
  <c r="F43" i="67"/>
  <c r="C44" i="67"/>
  <c r="D44" i="67"/>
  <c r="E44" i="67"/>
  <c r="F44" i="67"/>
  <c r="C45" i="67"/>
  <c r="D45" i="67"/>
  <c r="E45" i="67"/>
  <c r="F45" i="67"/>
  <c r="C46" i="67"/>
  <c r="D46" i="67"/>
  <c r="E46" i="67"/>
  <c r="F46" i="67"/>
  <c r="C47" i="67"/>
  <c r="D47" i="67"/>
  <c r="E47" i="67"/>
  <c r="F47" i="67"/>
  <c r="C48" i="67"/>
  <c r="D48" i="67"/>
  <c r="E48" i="67"/>
  <c r="F48" i="67"/>
  <c r="C49" i="67"/>
  <c r="D49" i="67"/>
  <c r="E49" i="67"/>
  <c r="F49" i="67"/>
  <c r="C50" i="67"/>
  <c r="D50" i="67"/>
  <c r="E50" i="67"/>
  <c r="F50" i="67"/>
  <c r="C51" i="67"/>
  <c r="D51" i="67"/>
  <c r="E51" i="67"/>
  <c r="F51" i="67"/>
  <c r="C52" i="67"/>
  <c r="D52" i="67"/>
  <c r="E52" i="67"/>
  <c r="F52" i="67"/>
  <c r="C53" i="67"/>
  <c r="D53" i="67"/>
  <c r="E53" i="67"/>
  <c r="F53" i="67"/>
  <c r="C54" i="67"/>
  <c r="D54" i="67"/>
  <c r="E54" i="67"/>
  <c r="F54" i="67"/>
  <c r="C55" i="67"/>
  <c r="D55" i="67"/>
  <c r="E55" i="67"/>
  <c r="F55" i="67"/>
  <c r="C56" i="67"/>
  <c r="D56" i="67"/>
  <c r="E56" i="67"/>
  <c r="F56" i="67"/>
  <c r="C57" i="67"/>
  <c r="D57" i="67"/>
  <c r="E57" i="67"/>
  <c r="F57" i="67"/>
  <c r="C58" i="67"/>
  <c r="D58" i="67"/>
  <c r="E58" i="67"/>
  <c r="F58" i="67"/>
  <c r="C59" i="67"/>
  <c r="D59" i="67"/>
  <c r="E59" i="67"/>
  <c r="F59" i="67"/>
  <c r="C60" i="67"/>
  <c r="D60" i="67"/>
  <c r="E60" i="67"/>
  <c r="F60" i="67"/>
  <c r="C61" i="67"/>
  <c r="D61" i="67"/>
  <c r="E61" i="67"/>
  <c r="F61" i="67"/>
  <c r="C62" i="67"/>
  <c r="D62" i="67"/>
  <c r="E62" i="67"/>
  <c r="F62" i="67"/>
  <c r="C63" i="67"/>
  <c r="D63" i="67"/>
  <c r="E63" i="67"/>
  <c r="F63" i="67"/>
  <c r="C64" i="67"/>
  <c r="D64" i="67"/>
  <c r="E64" i="67"/>
  <c r="F64" i="67"/>
  <c r="C65" i="67"/>
  <c r="D65" i="67"/>
  <c r="E65" i="67"/>
  <c r="F65" i="67"/>
  <c r="C66" i="67"/>
  <c r="D66" i="67"/>
  <c r="E66" i="67"/>
  <c r="F66" i="67"/>
  <c r="C67" i="67"/>
  <c r="D67" i="67"/>
  <c r="E67" i="67"/>
  <c r="F67" i="67"/>
  <c r="C68" i="67"/>
  <c r="D68" i="67"/>
  <c r="E68" i="67"/>
  <c r="F68" i="67"/>
  <c r="C69" i="67"/>
  <c r="D69" i="67"/>
  <c r="E69" i="67"/>
  <c r="F69" i="67"/>
  <c r="C70" i="67"/>
  <c r="D70" i="67"/>
  <c r="E70" i="67"/>
  <c r="F70" i="67"/>
  <c r="C71" i="67"/>
  <c r="D71" i="67"/>
  <c r="E71" i="67"/>
  <c r="F71" i="67"/>
  <c r="C72" i="67"/>
  <c r="D72" i="67"/>
  <c r="E72" i="67"/>
  <c r="F72" i="67"/>
  <c r="C73" i="67"/>
  <c r="D73" i="67"/>
  <c r="E73" i="67"/>
  <c r="F73" i="67"/>
  <c r="C74" i="67"/>
  <c r="D74" i="67"/>
  <c r="E74" i="67"/>
  <c r="F74" i="67"/>
  <c r="C75" i="67"/>
  <c r="D75" i="67"/>
  <c r="E75" i="67"/>
  <c r="F75" i="67"/>
  <c r="C76" i="67"/>
  <c r="D76" i="67"/>
  <c r="E76" i="67"/>
  <c r="F76" i="67"/>
  <c r="C77" i="67"/>
  <c r="D77" i="67"/>
  <c r="E77" i="67"/>
  <c r="F77" i="67"/>
  <c r="C78" i="67"/>
  <c r="D78" i="67"/>
  <c r="E78" i="67"/>
  <c r="F78" i="67"/>
  <c r="C79" i="67"/>
  <c r="D79" i="67"/>
  <c r="E79" i="67"/>
  <c r="F79" i="67"/>
  <c r="C80" i="67"/>
  <c r="D80" i="67"/>
  <c r="E80" i="67"/>
  <c r="F80" i="67"/>
  <c r="C81" i="67"/>
  <c r="D81" i="67"/>
  <c r="E81" i="67"/>
  <c r="F81" i="67"/>
  <c r="C82" i="67"/>
  <c r="D82" i="67"/>
  <c r="E82" i="67"/>
  <c r="F82" i="67"/>
  <c r="C83" i="67"/>
  <c r="D83" i="67"/>
  <c r="E83" i="67"/>
  <c r="F83" i="67"/>
  <c r="C84" i="67"/>
  <c r="D84" i="67"/>
  <c r="E84" i="67"/>
  <c r="F84" i="67"/>
  <c r="C85" i="67"/>
  <c r="D85" i="67"/>
  <c r="E85" i="67"/>
  <c r="F85" i="67"/>
  <c r="C86" i="67"/>
  <c r="D86" i="67"/>
  <c r="E86" i="67"/>
  <c r="F86" i="67"/>
  <c r="C87" i="67"/>
  <c r="D87" i="67"/>
  <c r="E87" i="67"/>
  <c r="F87" i="67"/>
  <c r="C88" i="67"/>
  <c r="D88" i="67"/>
  <c r="E88" i="67"/>
  <c r="F88" i="67"/>
  <c r="C89" i="67"/>
  <c r="D89" i="67"/>
  <c r="E89" i="67"/>
  <c r="F89" i="67"/>
  <c r="C90" i="67"/>
  <c r="D90" i="67"/>
  <c r="E90" i="67"/>
  <c r="F90" i="67"/>
  <c r="C91" i="67"/>
  <c r="D91" i="67"/>
  <c r="E91" i="67"/>
  <c r="F91" i="67"/>
  <c r="C92" i="67"/>
  <c r="D92" i="67"/>
  <c r="E92" i="67"/>
  <c r="F92" i="67"/>
  <c r="C93" i="67"/>
  <c r="D93" i="67"/>
  <c r="E93" i="67"/>
  <c r="F93" i="67"/>
  <c r="C94" i="67"/>
  <c r="D94" i="67"/>
  <c r="E94" i="67"/>
  <c r="F94" i="67"/>
  <c r="C95" i="67"/>
  <c r="D95" i="67"/>
  <c r="E95" i="67"/>
  <c r="F95" i="67"/>
  <c r="C96" i="67"/>
  <c r="D96" i="67"/>
  <c r="E96" i="67"/>
  <c r="F96" i="67"/>
  <c r="C97" i="67"/>
  <c r="D97" i="67"/>
  <c r="E97" i="67"/>
  <c r="F97" i="67"/>
  <c r="C98" i="67"/>
  <c r="D98" i="67"/>
  <c r="E98" i="67"/>
  <c r="F98" i="67"/>
  <c r="C99" i="67"/>
  <c r="D99" i="67"/>
  <c r="E99" i="67"/>
  <c r="F99" i="67"/>
  <c r="C100" i="67"/>
  <c r="D100" i="67"/>
  <c r="E100" i="67"/>
  <c r="F100" i="67"/>
  <c r="C101" i="67"/>
  <c r="D101" i="67"/>
  <c r="E101" i="67"/>
  <c r="F101" i="67"/>
  <c r="C102" i="67"/>
  <c r="D102" i="67"/>
  <c r="E102" i="67"/>
  <c r="F102" i="67"/>
  <c r="C103" i="67"/>
  <c r="D103" i="67"/>
  <c r="E103" i="67"/>
  <c r="F103" i="67"/>
  <c r="C104" i="67"/>
  <c r="D104" i="67"/>
  <c r="E104" i="67"/>
  <c r="F104" i="67"/>
  <c r="C105" i="67"/>
  <c r="D105" i="67"/>
  <c r="E105" i="67"/>
  <c r="F105" i="67"/>
  <c r="C106" i="67"/>
  <c r="D106" i="67"/>
  <c r="E106" i="67"/>
  <c r="F106" i="67"/>
  <c r="C107" i="67"/>
  <c r="D107" i="67"/>
  <c r="E107" i="67"/>
  <c r="F107" i="67"/>
  <c r="C108" i="67"/>
  <c r="D108" i="67"/>
  <c r="E108" i="67"/>
  <c r="F108" i="67"/>
  <c r="C109" i="67"/>
  <c r="D109" i="67"/>
  <c r="E109" i="67"/>
  <c r="F109" i="67"/>
  <c r="C110" i="67"/>
  <c r="D110" i="67"/>
  <c r="E110" i="67"/>
  <c r="F110" i="67"/>
  <c r="C111" i="67"/>
  <c r="D111" i="67"/>
  <c r="E111" i="67"/>
  <c r="F111" i="67"/>
  <c r="C112" i="67"/>
  <c r="D112" i="67"/>
  <c r="E112" i="67"/>
  <c r="F112" i="67"/>
  <c r="C113" i="67"/>
  <c r="D113" i="67"/>
  <c r="E113" i="67"/>
  <c r="F113" i="67"/>
  <c r="C114" i="67"/>
  <c r="D114" i="67"/>
  <c r="E114" i="67"/>
  <c r="F114" i="67"/>
  <c r="C115" i="67"/>
  <c r="D115" i="67"/>
  <c r="E115" i="67"/>
  <c r="F115" i="67"/>
  <c r="C116" i="67"/>
  <c r="D116" i="67"/>
  <c r="E116" i="67"/>
  <c r="F116" i="67"/>
  <c r="C117" i="67"/>
  <c r="D117" i="67"/>
  <c r="E117" i="67"/>
  <c r="F117" i="67"/>
  <c r="C118" i="67"/>
  <c r="D118" i="67"/>
  <c r="E118" i="67"/>
  <c r="F118" i="67"/>
  <c r="C119" i="67"/>
  <c r="D119" i="67"/>
  <c r="E119" i="67"/>
  <c r="F119" i="67"/>
  <c r="C120" i="67"/>
  <c r="D120" i="67"/>
  <c r="E120" i="67"/>
  <c r="F120" i="67"/>
  <c r="C121" i="67"/>
  <c r="D121" i="67"/>
  <c r="E121" i="67"/>
  <c r="F121" i="67"/>
  <c r="C122" i="67"/>
  <c r="D122" i="67"/>
  <c r="E122" i="67"/>
  <c r="F122" i="67"/>
  <c r="C123" i="67"/>
  <c r="D123" i="67"/>
  <c r="E123" i="67"/>
  <c r="F123" i="67"/>
  <c r="C124" i="67"/>
  <c r="D124" i="67"/>
  <c r="E124" i="67"/>
  <c r="F124" i="67"/>
  <c r="C125" i="67"/>
  <c r="D125" i="67"/>
  <c r="E125" i="67"/>
  <c r="F125" i="67"/>
  <c r="C126" i="67"/>
  <c r="D126" i="67"/>
  <c r="E126" i="67"/>
  <c r="F126" i="67"/>
  <c r="C127" i="67"/>
  <c r="D127" i="67"/>
  <c r="E127" i="67"/>
  <c r="F127" i="67"/>
  <c r="C128" i="67"/>
  <c r="D128" i="67"/>
  <c r="E128" i="67"/>
  <c r="F128" i="67"/>
  <c r="C129" i="67"/>
  <c r="D129" i="67"/>
  <c r="E129" i="67"/>
  <c r="F129" i="67"/>
  <c r="C130" i="67"/>
  <c r="D130" i="67"/>
  <c r="E130" i="67"/>
  <c r="F130" i="67"/>
  <c r="C131" i="67"/>
  <c r="D131" i="67"/>
  <c r="E131" i="67"/>
  <c r="F131" i="67"/>
  <c r="C132" i="67"/>
  <c r="D132" i="67"/>
  <c r="E132" i="67"/>
  <c r="F132" i="67"/>
  <c r="C133" i="67"/>
  <c r="D133" i="67"/>
  <c r="E133" i="67"/>
  <c r="F133" i="67"/>
  <c r="C134" i="67"/>
  <c r="D134" i="67"/>
  <c r="E134" i="67"/>
  <c r="F134" i="67"/>
  <c r="C135" i="67"/>
  <c r="D135" i="67"/>
  <c r="E135" i="67"/>
  <c r="F135" i="67"/>
  <c r="C136" i="67"/>
  <c r="D136" i="67"/>
  <c r="E136" i="67"/>
  <c r="F136" i="67"/>
  <c r="C137" i="67"/>
  <c r="D137" i="67"/>
  <c r="E137" i="67"/>
  <c r="F137" i="67"/>
  <c r="C138" i="67"/>
  <c r="D138" i="67"/>
  <c r="E138" i="67"/>
  <c r="F138" i="67"/>
  <c r="C139" i="67"/>
  <c r="D139" i="67"/>
  <c r="E139" i="67"/>
  <c r="F139" i="67"/>
  <c r="C140" i="67"/>
  <c r="D140" i="67"/>
  <c r="E140" i="67"/>
  <c r="F140" i="67"/>
  <c r="C141" i="67"/>
  <c r="D141" i="67"/>
  <c r="E141" i="67"/>
  <c r="F141" i="67"/>
  <c r="C142" i="67"/>
  <c r="D142" i="67"/>
  <c r="E142" i="67"/>
  <c r="F142" i="67"/>
  <c r="C143" i="67"/>
  <c r="D143" i="67"/>
  <c r="E143" i="67"/>
  <c r="F143" i="67"/>
  <c r="C144" i="67"/>
  <c r="D144" i="67"/>
  <c r="E144" i="67"/>
  <c r="F144" i="67"/>
  <c r="C145" i="67"/>
  <c r="D145" i="67"/>
  <c r="E145" i="67"/>
  <c r="F145" i="67"/>
  <c r="C146" i="67"/>
  <c r="D146" i="67"/>
  <c r="E146" i="67"/>
  <c r="F146" i="67"/>
  <c r="C147" i="67"/>
  <c r="D147" i="67"/>
  <c r="E147" i="67"/>
  <c r="F147" i="67"/>
  <c r="C148" i="67"/>
  <c r="D148" i="67"/>
  <c r="E148" i="67"/>
  <c r="F148" i="67"/>
  <c r="C149" i="67"/>
  <c r="D149" i="67"/>
  <c r="E149" i="67"/>
  <c r="F149" i="67"/>
  <c r="C150" i="67"/>
  <c r="D150" i="67"/>
  <c r="E150" i="67"/>
  <c r="F150" i="67"/>
  <c r="C151" i="67"/>
  <c r="D151" i="67"/>
  <c r="E151" i="67"/>
  <c r="F151" i="67"/>
  <c r="C152" i="67"/>
  <c r="D152" i="67"/>
  <c r="E152" i="67"/>
  <c r="F152" i="67"/>
  <c r="C153" i="67"/>
  <c r="D153" i="67"/>
  <c r="E153" i="67"/>
  <c r="F153" i="67"/>
  <c r="C154" i="67"/>
  <c r="D154" i="67"/>
  <c r="E154" i="67"/>
  <c r="F154" i="67"/>
  <c r="C155" i="67"/>
  <c r="D155" i="67"/>
  <c r="E155" i="67"/>
  <c r="F155" i="67"/>
  <c r="C156" i="67"/>
  <c r="D156" i="67"/>
  <c r="E156" i="67"/>
  <c r="F156" i="67"/>
  <c r="C157" i="67"/>
  <c r="D157" i="67"/>
  <c r="E157" i="67"/>
  <c r="F157" i="67"/>
  <c r="C158" i="67"/>
  <c r="D158" i="67"/>
  <c r="E158" i="67"/>
  <c r="F158" i="67"/>
  <c r="C159" i="67"/>
  <c r="D159" i="67"/>
  <c r="E159" i="67"/>
  <c r="F159" i="67"/>
  <c r="C160" i="67"/>
  <c r="D160" i="67"/>
  <c r="E160" i="67"/>
  <c r="F160" i="67"/>
  <c r="C161" i="67"/>
  <c r="D161" i="67"/>
  <c r="E161" i="67"/>
  <c r="F161" i="67"/>
  <c r="C162" i="67"/>
  <c r="D162" i="67"/>
  <c r="E162" i="67"/>
  <c r="F162" i="67"/>
  <c r="C163" i="67"/>
  <c r="D163" i="67"/>
  <c r="E163" i="67"/>
  <c r="F163" i="67"/>
  <c r="C164" i="67"/>
  <c r="D164" i="67"/>
  <c r="E164" i="67"/>
  <c r="F164" i="67"/>
  <c r="C165" i="67"/>
  <c r="D165" i="67"/>
  <c r="E165" i="67"/>
  <c r="F165" i="67"/>
  <c r="C166" i="67"/>
  <c r="D166" i="67"/>
  <c r="E166" i="67"/>
  <c r="F166" i="67"/>
  <c r="C167" i="67"/>
  <c r="D167" i="67"/>
  <c r="E167" i="67"/>
  <c r="F167" i="67"/>
  <c r="C168" i="67"/>
  <c r="D168" i="67"/>
  <c r="E168" i="67"/>
  <c r="F168" i="67"/>
  <c r="C169" i="67"/>
  <c r="D169" i="67"/>
  <c r="E169" i="67"/>
  <c r="F169" i="67"/>
  <c r="C170" i="67"/>
  <c r="D170" i="67"/>
  <c r="E170" i="67"/>
  <c r="F170" i="67"/>
  <c r="C171" i="67"/>
  <c r="D171" i="67"/>
  <c r="E171" i="67"/>
  <c r="F171" i="67"/>
  <c r="C172" i="67"/>
  <c r="D172" i="67"/>
  <c r="E172" i="67"/>
  <c r="F172" i="67"/>
  <c r="C173" i="67"/>
  <c r="D173" i="67"/>
  <c r="E173" i="67"/>
  <c r="F173" i="67"/>
  <c r="C174" i="67"/>
  <c r="D174" i="67"/>
  <c r="E174" i="67"/>
  <c r="F174" i="67"/>
  <c r="C175" i="67"/>
  <c r="D175" i="67"/>
  <c r="E175" i="67"/>
  <c r="F175" i="67"/>
  <c r="C176" i="67"/>
  <c r="D176" i="67"/>
  <c r="E176" i="67"/>
  <c r="F176" i="67"/>
  <c r="C177" i="67"/>
  <c r="D177" i="67"/>
  <c r="E177" i="67"/>
  <c r="F177" i="67"/>
  <c r="C178" i="67"/>
  <c r="D178" i="67"/>
  <c r="E178" i="67"/>
  <c r="F178" i="67"/>
  <c r="C179" i="67"/>
  <c r="D179" i="67"/>
  <c r="E179" i="67"/>
  <c r="F179" i="67"/>
  <c r="C180" i="67"/>
  <c r="D180" i="67"/>
  <c r="E180" i="67"/>
  <c r="F180" i="67"/>
  <c r="C181" i="67"/>
  <c r="D181" i="67"/>
  <c r="E181" i="67"/>
  <c r="F181" i="67"/>
  <c r="C182" i="67"/>
  <c r="D182" i="67"/>
  <c r="E182" i="67"/>
  <c r="F182" i="67"/>
  <c r="C183" i="67"/>
  <c r="D183" i="67"/>
  <c r="E183" i="67"/>
  <c r="F183" i="67"/>
  <c r="C184" i="67"/>
  <c r="D184" i="67"/>
  <c r="E184" i="67"/>
  <c r="F184" i="67"/>
  <c r="C185" i="67"/>
  <c r="D185" i="67"/>
  <c r="E185" i="67"/>
  <c r="F185" i="67"/>
  <c r="C186" i="67"/>
  <c r="D186" i="67"/>
  <c r="E186" i="67"/>
  <c r="F186" i="67"/>
  <c r="C187" i="67"/>
  <c r="D187" i="67"/>
  <c r="E187" i="67"/>
  <c r="F187" i="67"/>
  <c r="C188" i="67"/>
  <c r="D188" i="67"/>
  <c r="E188" i="67"/>
  <c r="F188" i="67"/>
  <c r="C189" i="67"/>
  <c r="D189" i="67"/>
  <c r="E189" i="67"/>
  <c r="F189" i="67"/>
  <c r="C190" i="67"/>
  <c r="D190" i="67"/>
  <c r="E190" i="67"/>
  <c r="F190" i="67"/>
  <c r="C191" i="67"/>
  <c r="D191" i="67"/>
  <c r="E191" i="67"/>
  <c r="F191" i="67"/>
  <c r="C192" i="67"/>
  <c r="D192" i="67"/>
  <c r="E192" i="67"/>
  <c r="F192" i="67"/>
  <c r="C193" i="67"/>
  <c r="D193" i="67"/>
  <c r="E193" i="67"/>
  <c r="F193" i="67"/>
  <c r="C194" i="67"/>
  <c r="D194" i="67"/>
  <c r="E194" i="67"/>
  <c r="F194" i="67"/>
  <c r="C195" i="67"/>
  <c r="D195" i="67"/>
  <c r="E195" i="67"/>
  <c r="F195" i="67"/>
  <c r="C196" i="67"/>
  <c r="D196" i="67"/>
  <c r="E196" i="67"/>
  <c r="F196" i="67"/>
  <c r="C197" i="67"/>
  <c r="D197" i="67"/>
  <c r="E197" i="67"/>
  <c r="F197" i="67"/>
  <c r="C198" i="67"/>
  <c r="D198" i="67"/>
  <c r="E198" i="67"/>
  <c r="F198" i="67"/>
  <c r="C199" i="67"/>
  <c r="D199" i="67"/>
  <c r="E199" i="67"/>
  <c r="F199" i="67"/>
  <c r="C200" i="67"/>
  <c r="D200" i="67"/>
  <c r="E200" i="67"/>
  <c r="F200" i="67"/>
  <c r="C201" i="67"/>
  <c r="D201" i="67"/>
  <c r="E201" i="67"/>
  <c r="F201" i="67"/>
  <c r="C202" i="67"/>
  <c r="D202" i="67"/>
  <c r="E202" i="67"/>
  <c r="F202" i="67"/>
  <c r="C203" i="67"/>
  <c r="D203" i="67"/>
  <c r="E203" i="67"/>
  <c r="F203" i="67"/>
  <c r="C204" i="67"/>
  <c r="D204" i="67"/>
  <c r="E204" i="67"/>
  <c r="F204" i="67"/>
  <c r="C205" i="67"/>
  <c r="D205" i="67"/>
  <c r="E205" i="67"/>
  <c r="F205" i="67"/>
  <c r="C206" i="67"/>
  <c r="D206" i="67"/>
  <c r="E206" i="67"/>
  <c r="F206" i="67"/>
  <c r="C207" i="67"/>
  <c r="D207" i="67"/>
  <c r="E207" i="67"/>
  <c r="F207" i="67"/>
  <c r="C208" i="67"/>
  <c r="D208" i="67"/>
  <c r="E208" i="67"/>
  <c r="F208" i="67"/>
  <c r="C209" i="67"/>
  <c r="D209" i="67"/>
  <c r="E209" i="67"/>
  <c r="F209" i="67"/>
  <c r="C210" i="67"/>
  <c r="D210" i="67"/>
  <c r="E210" i="67"/>
  <c r="F210" i="67"/>
  <c r="C211" i="67"/>
  <c r="D211" i="67"/>
  <c r="E211" i="67"/>
  <c r="F211" i="67"/>
  <c r="C212" i="67"/>
  <c r="D212" i="67"/>
  <c r="E212" i="67"/>
  <c r="F212" i="67"/>
  <c r="C213" i="67"/>
  <c r="D213" i="67"/>
  <c r="E213" i="67"/>
  <c r="F213" i="67"/>
  <c r="C214" i="67"/>
  <c r="D214" i="67"/>
  <c r="E214" i="67"/>
  <c r="F214" i="67"/>
  <c r="C215" i="67"/>
  <c r="D215" i="67"/>
  <c r="E215" i="67"/>
  <c r="F215" i="67"/>
  <c r="C216" i="67"/>
  <c r="D216" i="67"/>
  <c r="E216" i="67"/>
  <c r="F216" i="67"/>
  <c r="C217" i="67"/>
  <c r="D217" i="67"/>
  <c r="E217" i="67"/>
  <c r="F217" i="67"/>
  <c r="C218" i="67"/>
  <c r="D218" i="67"/>
  <c r="E218" i="67"/>
  <c r="F218" i="67"/>
  <c r="C219" i="67"/>
  <c r="D219" i="67"/>
  <c r="E219" i="67"/>
  <c r="F219" i="67"/>
  <c r="C220" i="67"/>
  <c r="D220" i="67"/>
  <c r="E220" i="67"/>
  <c r="F220" i="67"/>
  <c r="C221" i="67"/>
  <c r="D221" i="67"/>
  <c r="E221" i="67"/>
  <c r="F221" i="67"/>
  <c r="C222" i="67"/>
  <c r="D222" i="67"/>
  <c r="E222" i="67"/>
  <c r="F222" i="67"/>
  <c r="C223" i="67"/>
  <c r="D223" i="67"/>
  <c r="E223" i="67"/>
  <c r="F223" i="67"/>
  <c r="C224" i="67"/>
  <c r="D224" i="67"/>
  <c r="E224" i="67"/>
  <c r="F224" i="67"/>
  <c r="C225" i="67"/>
  <c r="D225" i="67"/>
  <c r="E225" i="67"/>
  <c r="F225" i="67"/>
  <c r="C226" i="67"/>
  <c r="D226" i="67"/>
  <c r="E226" i="67"/>
  <c r="F226" i="67"/>
  <c r="C227" i="67"/>
  <c r="D227" i="67"/>
  <c r="E227" i="67"/>
  <c r="F227" i="67"/>
  <c r="C228" i="67"/>
  <c r="D228" i="67"/>
  <c r="E228" i="67"/>
  <c r="F228" i="67"/>
  <c r="C229" i="67"/>
  <c r="D229" i="67"/>
  <c r="E229" i="67"/>
  <c r="F229" i="67"/>
  <c r="C230" i="67"/>
  <c r="D230" i="67"/>
  <c r="E230" i="67"/>
  <c r="F230" i="67"/>
  <c r="C231" i="67"/>
  <c r="D231" i="67"/>
  <c r="E231" i="67"/>
  <c r="F231" i="67"/>
  <c r="C232" i="67"/>
  <c r="D232" i="67"/>
  <c r="E232" i="67"/>
  <c r="F232" i="67"/>
  <c r="C233" i="67"/>
  <c r="D233" i="67"/>
  <c r="E233" i="67"/>
  <c r="F233" i="67"/>
  <c r="C234" i="67"/>
  <c r="D234" i="67"/>
  <c r="E234" i="67"/>
  <c r="F234" i="67"/>
  <c r="C235" i="67"/>
  <c r="D235" i="67"/>
  <c r="E235" i="67"/>
  <c r="F235" i="67"/>
  <c r="C236" i="67"/>
  <c r="D236" i="67"/>
  <c r="E236" i="67"/>
  <c r="F236" i="67"/>
  <c r="C237" i="67"/>
  <c r="D237" i="67"/>
  <c r="E237" i="67"/>
  <c r="F237" i="67"/>
  <c r="C238" i="67"/>
  <c r="D238" i="67"/>
  <c r="E238" i="67"/>
  <c r="F238" i="67"/>
  <c r="C239" i="67"/>
  <c r="D239" i="67"/>
  <c r="E239" i="67"/>
  <c r="F239" i="67"/>
  <c r="C240" i="67"/>
  <c r="D240" i="67"/>
  <c r="E240" i="67"/>
  <c r="F240" i="67"/>
  <c r="C241" i="67"/>
  <c r="D241" i="67"/>
  <c r="E241" i="67"/>
  <c r="F241" i="67"/>
  <c r="C242" i="67"/>
  <c r="D242" i="67"/>
  <c r="E242" i="67"/>
  <c r="F242" i="67"/>
  <c r="C243" i="67"/>
  <c r="D243" i="67"/>
  <c r="E243" i="67"/>
  <c r="F243" i="67"/>
  <c r="C244" i="67"/>
  <c r="D244" i="67"/>
  <c r="E244" i="67"/>
  <c r="F244" i="67"/>
  <c r="C245" i="67"/>
  <c r="D245" i="67"/>
  <c r="E245" i="67"/>
  <c r="F245" i="67"/>
  <c r="C246" i="67"/>
  <c r="D246" i="67"/>
  <c r="E246" i="67"/>
  <c r="F246" i="67"/>
  <c r="C247" i="67"/>
  <c r="D247" i="67"/>
  <c r="E247" i="67"/>
  <c r="F247" i="67"/>
  <c r="C248" i="67"/>
  <c r="D248" i="67"/>
  <c r="E248" i="67"/>
  <c r="F248" i="67"/>
  <c r="C249" i="67"/>
  <c r="D249" i="67"/>
  <c r="E249" i="67"/>
  <c r="F249" i="67"/>
  <c r="C250" i="67"/>
  <c r="D250" i="67"/>
  <c r="E250" i="67"/>
  <c r="F250" i="67"/>
  <c r="C251" i="67"/>
  <c r="D251" i="67"/>
  <c r="E251" i="67"/>
  <c r="F251" i="67"/>
  <c r="C252" i="67"/>
  <c r="D252" i="67"/>
  <c r="E252" i="67"/>
  <c r="F252" i="67"/>
  <c r="C253" i="67"/>
  <c r="D253" i="67"/>
  <c r="E253" i="67"/>
  <c r="F253" i="67"/>
  <c r="C254" i="67"/>
  <c r="D254" i="67"/>
  <c r="E254" i="67"/>
  <c r="F254" i="67"/>
  <c r="C255" i="67"/>
  <c r="D255" i="67"/>
  <c r="E255" i="67"/>
  <c r="F255" i="67"/>
  <c r="C256" i="67"/>
  <c r="D256" i="67"/>
  <c r="E256" i="67"/>
  <c r="F256" i="67"/>
  <c r="C257" i="67"/>
  <c r="D257" i="67"/>
  <c r="E257" i="67"/>
  <c r="F257" i="67"/>
  <c r="C258" i="67"/>
  <c r="D258" i="67"/>
  <c r="E258" i="67"/>
  <c r="F258" i="67"/>
  <c r="C259" i="67"/>
  <c r="D259" i="67"/>
  <c r="E259" i="67"/>
  <c r="F259" i="67"/>
  <c r="C260" i="67"/>
  <c r="D260" i="67"/>
  <c r="E260" i="67"/>
  <c r="F260" i="67"/>
  <c r="C261" i="67"/>
  <c r="D261" i="67"/>
  <c r="E261" i="67"/>
  <c r="F261" i="67"/>
  <c r="C262" i="67"/>
  <c r="D262" i="67"/>
  <c r="E262" i="67"/>
  <c r="F262" i="67"/>
  <c r="C263" i="67"/>
  <c r="D263" i="67"/>
  <c r="E263" i="67"/>
  <c r="F263" i="67"/>
  <c r="C264" i="67"/>
  <c r="D264" i="67"/>
  <c r="E264" i="67"/>
  <c r="F264" i="67"/>
  <c r="C265" i="67"/>
  <c r="D265" i="67"/>
  <c r="E265" i="67"/>
  <c r="F265" i="67"/>
  <c r="C266" i="67"/>
  <c r="D266" i="67"/>
  <c r="E266" i="67"/>
  <c r="F266" i="67"/>
  <c r="C267" i="67"/>
  <c r="D267" i="67"/>
  <c r="E267" i="67"/>
  <c r="F267" i="67"/>
  <c r="C268" i="67"/>
  <c r="D268" i="67"/>
  <c r="E268" i="67"/>
  <c r="F268" i="67"/>
  <c r="C269" i="67"/>
  <c r="D269" i="67"/>
  <c r="E269" i="67"/>
  <c r="F269" i="67"/>
  <c r="C270" i="67"/>
  <c r="D270" i="67"/>
  <c r="E270" i="67"/>
  <c r="F270" i="67"/>
  <c r="C271" i="67"/>
  <c r="D271" i="67"/>
  <c r="E271" i="67"/>
  <c r="F271" i="67"/>
  <c r="C272" i="67"/>
  <c r="D272" i="67"/>
  <c r="E272" i="67"/>
  <c r="F272" i="67"/>
  <c r="C273" i="67"/>
  <c r="D273" i="67"/>
  <c r="E273" i="67"/>
  <c r="F273" i="67"/>
  <c r="C274" i="67"/>
  <c r="D274" i="67"/>
  <c r="E274" i="67"/>
  <c r="F274" i="67"/>
  <c r="C275" i="67"/>
  <c r="D275" i="67"/>
  <c r="E275" i="67"/>
  <c r="F275" i="67"/>
  <c r="C276" i="67"/>
  <c r="D276" i="67"/>
  <c r="E276" i="67"/>
  <c r="F276" i="67"/>
  <c r="C277" i="67"/>
  <c r="D277" i="67"/>
  <c r="E277" i="67"/>
  <c r="F277" i="67"/>
  <c r="C278" i="67"/>
  <c r="D278" i="67"/>
  <c r="E278" i="67"/>
  <c r="F278" i="67"/>
  <c r="C279" i="67"/>
  <c r="D279" i="67"/>
  <c r="E279" i="67"/>
  <c r="F279" i="67"/>
  <c r="C280" i="67"/>
  <c r="D280" i="67"/>
  <c r="E280" i="67"/>
  <c r="F280" i="67"/>
  <c r="C281" i="67"/>
  <c r="D281" i="67"/>
  <c r="E281" i="67"/>
  <c r="F281" i="67"/>
  <c r="C282" i="67"/>
  <c r="D282" i="67"/>
  <c r="E282" i="67"/>
  <c r="F282" i="67"/>
  <c r="C283" i="67"/>
  <c r="D283" i="67"/>
  <c r="E283" i="67"/>
  <c r="F283" i="67"/>
  <c r="C284" i="67"/>
  <c r="D284" i="67"/>
  <c r="E284" i="67"/>
  <c r="F284" i="67"/>
  <c r="C285" i="67"/>
  <c r="D285" i="67"/>
  <c r="E285" i="67"/>
  <c r="F285" i="67"/>
  <c r="C286" i="67"/>
  <c r="D286" i="67"/>
  <c r="E286" i="67"/>
  <c r="F286" i="67"/>
  <c r="C287" i="67"/>
  <c r="D287" i="67"/>
  <c r="E287" i="67"/>
  <c r="F287" i="67"/>
  <c r="C288" i="67"/>
  <c r="D288" i="67"/>
  <c r="E288" i="67"/>
  <c r="F288" i="67"/>
  <c r="C289" i="67"/>
  <c r="D289" i="67"/>
  <c r="E289" i="67"/>
  <c r="F289" i="67"/>
  <c r="F7" i="114"/>
  <c r="D7" i="114"/>
  <c r="C7" i="114"/>
  <c r="E13" i="68"/>
  <c r="E15" i="68"/>
  <c r="E17" i="68"/>
  <c r="D12" i="68"/>
  <c r="D13" i="68"/>
  <c r="F13" i="68"/>
  <c r="D14" i="68"/>
  <c r="E14" i="68"/>
  <c r="F14" i="68"/>
  <c r="D15" i="68"/>
  <c r="F15" i="68"/>
  <c r="D16" i="68"/>
  <c r="E16" i="68"/>
  <c r="F16" i="68"/>
  <c r="D17" i="68"/>
  <c r="F17" i="68"/>
  <c r="A1" i="66"/>
  <c r="A1" i="67"/>
  <c r="A134" i="67"/>
  <c r="A135" i="67"/>
  <c r="A136" i="67"/>
  <c r="A137" i="67"/>
  <c r="A138" i="67"/>
  <c r="A139" i="67"/>
  <c r="A140" i="67"/>
  <c r="A141" i="67"/>
  <c r="A142" i="67"/>
  <c r="A143" i="67"/>
  <c r="A144" i="67"/>
  <c r="A145" i="67"/>
  <c r="A146" i="67"/>
  <c r="A147" i="67"/>
  <c r="A148" i="67"/>
  <c r="A149" i="67"/>
  <c r="A150" i="67"/>
  <c r="A151" i="67"/>
  <c r="A152" i="67"/>
  <c r="A153" i="67"/>
  <c r="A154" i="67"/>
  <c r="A155" i="67"/>
  <c r="A156" i="67"/>
  <c r="A157" i="67"/>
  <c r="A158" i="67"/>
  <c r="A159" i="67"/>
  <c r="A160" i="67"/>
  <c r="A161" i="67"/>
  <c r="A162" i="67"/>
  <c r="A163" i="67"/>
  <c r="A164" i="67"/>
  <c r="A165" i="67"/>
  <c r="A166" i="67"/>
  <c r="A167" i="67"/>
  <c r="A168" i="67"/>
  <c r="A169" i="67"/>
  <c r="A170" i="67"/>
  <c r="A171" i="67"/>
  <c r="A172" i="67"/>
  <c r="A173" i="67"/>
  <c r="A174" i="67"/>
  <c r="A175" i="67"/>
  <c r="A176" i="67"/>
  <c r="A177" i="67"/>
  <c r="A178" i="67"/>
  <c r="A179" i="67"/>
  <c r="A180" i="67"/>
  <c r="A181" i="67"/>
  <c r="A182" i="67"/>
  <c r="A183" i="67"/>
  <c r="A184" i="67"/>
  <c r="A185" i="67"/>
  <c r="A186" i="67"/>
  <c r="A187" i="67"/>
  <c r="A188" i="67"/>
  <c r="A189" i="67"/>
  <c r="A190" i="67"/>
  <c r="A191" i="67"/>
  <c r="A192" i="67"/>
  <c r="A193" i="67"/>
  <c r="A194" i="67"/>
  <c r="A195" i="67"/>
  <c r="A196" i="67"/>
  <c r="A197" i="67"/>
  <c r="A198" i="67"/>
  <c r="A199" i="67"/>
  <c r="A200" i="67"/>
  <c r="A201" i="67"/>
  <c r="A202" i="67"/>
  <c r="A203" i="67"/>
  <c r="A204" i="67"/>
  <c r="A205" i="67"/>
  <c r="A206" i="67"/>
  <c r="A207" i="67"/>
  <c r="A208" i="67"/>
  <c r="A209" i="67"/>
  <c r="A210" i="67"/>
  <c r="A211" i="67"/>
  <c r="A212" i="67"/>
  <c r="A213" i="67"/>
  <c r="A214" i="67"/>
  <c r="A215" i="67"/>
  <c r="A216" i="67"/>
  <c r="A217" i="67"/>
  <c r="A218" i="67"/>
  <c r="A219" i="67"/>
  <c r="A220" i="67"/>
  <c r="A221" i="67"/>
  <c r="A222" i="67"/>
  <c r="A223" i="67"/>
  <c r="A224" i="67"/>
  <c r="A225" i="67"/>
  <c r="A226" i="67"/>
  <c r="A227" i="67"/>
  <c r="A228" i="67"/>
  <c r="A229" i="67"/>
  <c r="A230" i="67"/>
  <c r="A231" i="67"/>
  <c r="A232" i="67"/>
  <c r="A233" i="67"/>
  <c r="A234" i="67"/>
  <c r="A235" i="67"/>
  <c r="A236" i="67"/>
  <c r="A237" i="67"/>
  <c r="A238" i="67"/>
  <c r="A239" i="67"/>
  <c r="A240" i="67"/>
  <c r="A241" i="67"/>
  <c r="A242" i="67"/>
  <c r="A243" i="67"/>
  <c r="A244" i="67"/>
  <c r="A245" i="67"/>
  <c r="A246" i="67"/>
  <c r="A247" i="67"/>
  <c r="A248" i="67"/>
  <c r="A249" i="67"/>
  <c r="A250" i="67"/>
  <c r="A251" i="67"/>
  <c r="A252" i="67"/>
  <c r="A253" i="67"/>
  <c r="A254" i="67"/>
  <c r="A255" i="67"/>
  <c r="A256" i="67"/>
  <c r="A257" i="67"/>
  <c r="A258" i="67"/>
  <c r="A259" i="67"/>
  <c r="A260" i="67"/>
  <c r="A261" i="67"/>
  <c r="A262" i="67"/>
  <c r="A263" i="67"/>
  <c r="A264" i="67"/>
  <c r="A265" i="67"/>
  <c r="A266" i="67"/>
  <c r="A267" i="67"/>
  <c r="A268" i="67"/>
  <c r="A269" i="67"/>
  <c r="A270" i="67"/>
  <c r="A271" i="67"/>
  <c r="A272" i="67"/>
  <c r="A273" i="67"/>
  <c r="A274" i="67"/>
  <c r="A275" i="67"/>
  <c r="A276" i="67"/>
  <c r="A277" i="67"/>
  <c r="A278" i="67"/>
  <c r="A279" i="67"/>
  <c r="A280" i="67"/>
  <c r="A281" i="67"/>
  <c r="A282" i="67"/>
  <c r="A283" i="67"/>
  <c r="A284" i="67"/>
  <c r="A285" i="67"/>
  <c r="A286" i="67"/>
  <c r="A287" i="67"/>
  <c r="A288" i="67"/>
  <c r="A289" i="67"/>
  <c r="A290" i="67"/>
  <c r="A291" i="67"/>
  <c r="A292" i="67"/>
  <c r="A293" i="67"/>
  <c r="A294" i="67"/>
  <c r="A295" i="67"/>
  <c r="A296" i="67"/>
  <c r="A297" i="67"/>
  <c r="A298" i="67"/>
  <c r="A299" i="67"/>
  <c r="A300" i="67"/>
  <c r="A301" i="67"/>
  <c r="A302" i="67"/>
  <c r="A303" i="67"/>
  <c r="A304" i="67"/>
  <c r="A305" i="67"/>
  <c r="A306" i="67"/>
  <c r="A307" i="67"/>
  <c r="A308" i="67"/>
  <c r="A309" i="67"/>
  <c r="A310" i="67"/>
  <c r="A311" i="67"/>
  <c r="A312" i="67"/>
  <c r="A313" i="67"/>
  <c r="A314" i="67"/>
  <c r="A315" i="67"/>
  <c r="A316" i="67"/>
  <c r="A317" i="67"/>
  <c r="A318" i="67"/>
  <c r="A319" i="67"/>
  <c r="A320" i="67"/>
  <c r="A321" i="67"/>
  <c r="A322" i="67"/>
  <c r="A323" i="67"/>
  <c r="A324" i="67"/>
  <c r="A325" i="67"/>
  <c r="A326" i="67"/>
  <c r="A327" i="67"/>
  <c r="A328" i="67"/>
  <c r="A329" i="67"/>
  <c r="A330" i="67"/>
  <c r="A331" i="67"/>
  <c r="A332" i="67"/>
  <c r="A333" i="67"/>
  <c r="A334" i="67"/>
  <c r="A335" i="67"/>
  <c r="A336" i="67"/>
  <c r="A337" i="67"/>
  <c r="A338" i="67"/>
  <c r="A339" i="67"/>
  <c r="A340" i="67"/>
  <c r="A341" i="67"/>
  <c r="A342" i="67"/>
  <c r="A343" i="67"/>
  <c r="A344" i="67"/>
  <c r="A345" i="67"/>
  <c r="A346" i="67"/>
  <c r="A347" i="67"/>
  <c r="A348" i="67"/>
  <c r="A349" i="67"/>
  <c r="A350" i="67"/>
  <c r="A351" i="67"/>
  <c r="A352" i="67"/>
  <c r="A353" i="67"/>
  <c r="A354" i="67"/>
  <c r="A355" i="67"/>
  <c r="A356" i="67"/>
  <c r="A357" i="67"/>
  <c r="A358" i="67"/>
  <c r="A359" i="67"/>
  <c r="A360" i="67"/>
  <c r="A361" i="67"/>
  <c r="A362" i="67"/>
  <c r="A363" i="67"/>
  <c r="A364" i="67"/>
  <c r="A365" i="67"/>
  <c r="C4" i="111"/>
  <c r="F4" i="111"/>
  <c r="C4" i="68"/>
  <c r="F4" i="68"/>
  <c r="D4" i="67"/>
  <c r="F4" i="67"/>
  <c r="E4" i="66"/>
  <c r="D4" i="66"/>
  <c r="A4" i="111"/>
  <c r="A3" i="111"/>
  <c r="A2" i="111"/>
  <c r="A1" i="111"/>
  <c r="A4" i="68"/>
  <c r="A3" i="68"/>
  <c r="A2" i="68"/>
  <c r="A4" i="67"/>
  <c r="A3" i="67"/>
  <c r="A2" i="67"/>
  <c r="A2" i="66"/>
  <c r="A3" i="66"/>
  <c r="A4" i="66"/>
  <c r="F185" i="68"/>
  <c r="E185" i="68"/>
  <c r="D185" i="68"/>
  <c r="F184" i="68"/>
  <c r="E184" i="68"/>
  <c r="D184" i="68"/>
  <c r="F183" i="68"/>
  <c r="E183" i="68"/>
  <c r="D183" i="68"/>
  <c r="F182" i="68"/>
  <c r="E182" i="68"/>
  <c r="D182" i="68"/>
  <c r="F181" i="68"/>
  <c r="E181" i="68"/>
  <c r="D181" i="68"/>
  <c r="F180" i="68"/>
  <c r="E180" i="68"/>
  <c r="D180" i="68"/>
  <c r="F179" i="68"/>
  <c r="E179" i="68"/>
  <c r="D179" i="68"/>
  <c r="F178" i="68"/>
  <c r="E178" i="68"/>
  <c r="D178" i="68"/>
  <c r="F177" i="68"/>
  <c r="E177" i="68"/>
  <c r="D177" i="68"/>
  <c r="F176" i="68"/>
  <c r="E176" i="68"/>
  <c r="D176" i="68"/>
  <c r="F175" i="68"/>
  <c r="E175" i="68"/>
  <c r="D175" i="68"/>
  <c r="F174" i="68"/>
  <c r="E174" i="68"/>
  <c r="D174" i="68"/>
  <c r="F173" i="68"/>
  <c r="E173" i="68"/>
  <c r="D173" i="68"/>
  <c r="F172" i="68"/>
  <c r="E172" i="68"/>
  <c r="D172" i="68"/>
  <c r="F171" i="68"/>
  <c r="E171" i="68"/>
  <c r="D171" i="68"/>
  <c r="F170" i="68"/>
  <c r="E170" i="68"/>
  <c r="D170" i="68"/>
  <c r="F169" i="68"/>
  <c r="E169" i="68"/>
  <c r="D169" i="68"/>
  <c r="F168" i="68"/>
  <c r="E168" i="68"/>
  <c r="D168" i="68"/>
  <c r="F167" i="68"/>
  <c r="E167" i="68"/>
  <c r="D167" i="68"/>
  <c r="F166" i="68"/>
  <c r="E166" i="68"/>
  <c r="D166" i="68"/>
  <c r="F165" i="68"/>
  <c r="E165" i="68"/>
  <c r="D165" i="68"/>
  <c r="F164" i="68"/>
  <c r="E164" i="68"/>
  <c r="D164" i="68"/>
  <c r="F163" i="68"/>
  <c r="E163" i="68"/>
  <c r="D163" i="68"/>
  <c r="F162" i="68"/>
  <c r="E162" i="68"/>
  <c r="D162" i="68"/>
  <c r="F161" i="68"/>
  <c r="E161" i="68"/>
  <c r="D161" i="68"/>
  <c r="F160" i="68"/>
  <c r="E160" i="68"/>
  <c r="D160" i="68"/>
  <c r="F159" i="68"/>
  <c r="E159" i="68"/>
  <c r="D159" i="68"/>
  <c r="F158" i="68"/>
  <c r="E158" i="68"/>
  <c r="D158" i="68"/>
  <c r="F157" i="68"/>
  <c r="E157" i="68"/>
  <c r="D157" i="68"/>
  <c r="F156" i="68"/>
  <c r="E156" i="68"/>
  <c r="D156" i="68"/>
  <c r="F155" i="68"/>
  <c r="E155" i="68"/>
  <c r="D155" i="68"/>
  <c r="F154" i="68"/>
  <c r="E154" i="68"/>
  <c r="D154" i="68"/>
  <c r="F153" i="68"/>
  <c r="E153" i="68"/>
  <c r="D153" i="68"/>
  <c r="F152" i="68"/>
  <c r="E152" i="68"/>
  <c r="D152" i="68"/>
  <c r="F151" i="68"/>
  <c r="E151" i="68"/>
  <c r="D151" i="68"/>
  <c r="F150" i="68"/>
  <c r="E150" i="68"/>
  <c r="D150" i="68"/>
  <c r="F149" i="68"/>
  <c r="E149" i="68"/>
  <c r="D149" i="68"/>
  <c r="F148" i="68"/>
  <c r="E148" i="68"/>
  <c r="D148" i="68"/>
  <c r="F147" i="68"/>
  <c r="E147" i="68"/>
  <c r="D147" i="68"/>
  <c r="F146" i="68"/>
  <c r="E146" i="68"/>
  <c r="D146" i="68"/>
  <c r="F145" i="68"/>
  <c r="E145" i="68"/>
  <c r="D145" i="68"/>
  <c r="F144" i="68"/>
  <c r="E144" i="68"/>
  <c r="D144" i="68"/>
  <c r="F143" i="68"/>
  <c r="E143" i="68"/>
  <c r="D143" i="68"/>
  <c r="F142" i="68"/>
  <c r="E142" i="68"/>
  <c r="D142" i="68"/>
  <c r="F141" i="68"/>
  <c r="E141" i="68"/>
  <c r="D141" i="68"/>
  <c r="F140" i="68"/>
  <c r="E140" i="68"/>
  <c r="D140" i="68"/>
  <c r="F139" i="68"/>
  <c r="E139" i="68"/>
  <c r="D139" i="68"/>
  <c r="F138" i="68"/>
  <c r="E138" i="68"/>
  <c r="D138" i="68"/>
  <c r="F137" i="68"/>
  <c r="E137" i="68"/>
  <c r="D137" i="68"/>
  <c r="F136" i="68"/>
  <c r="E136" i="68"/>
  <c r="D136" i="68"/>
  <c r="F135" i="68"/>
  <c r="E135" i="68"/>
  <c r="D135" i="68"/>
  <c r="F134" i="68"/>
  <c r="E134" i="68"/>
  <c r="D134" i="68"/>
  <c r="F133" i="68"/>
  <c r="E133" i="68"/>
  <c r="D133" i="68"/>
  <c r="F132" i="68"/>
  <c r="E132" i="68"/>
  <c r="D132" i="68"/>
  <c r="F131" i="68"/>
  <c r="E131" i="68"/>
  <c r="D131" i="68"/>
  <c r="F130" i="68"/>
  <c r="E130" i="68"/>
  <c r="D130" i="68"/>
  <c r="F129" i="68"/>
  <c r="E129" i="68"/>
  <c r="D129" i="68"/>
  <c r="F128" i="68"/>
  <c r="E128" i="68"/>
  <c r="D128" i="68"/>
  <c r="F127" i="68"/>
  <c r="E127" i="68"/>
  <c r="D127" i="68"/>
  <c r="F126" i="68"/>
  <c r="E126" i="68"/>
  <c r="D126" i="68"/>
  <c r="F125" i="68"/>
  <c r="E125" i="68"/>
  <c r="D125" i="68"/>
  <c r="F124" i="68"/>
  <c r="E124" i="68"/>
  <c r="D124" i="68"/>
  <c r="F123" i="68"/>
  <c r="E123" i="68"/>
  <c r="D123" i="68"/>
  <c r="F122" i="68"/>
  <c r="E122" i="68"/>
  <c r="D122" i="68"/>
  <c r="F121" i="68"/>
  <c r="E121" i="68"/>
  <c r="D121" i="68"/>
  <c r="F120" i="68"/>
  <c r="E120" i="68"/>
  <c r="D120" i="68"/>
  <c r="F119" i="68"/>
  <c r="E119" i="68"/>
  <c r="D119" i="68"/>
  <c r="F118" i="68"/>
  <c r="E118" i="68"/>
  <c r="D118" i="68"/>
  <c r="F117" i="68"/>
  <c r="E117" i="68"/>
  <c r="D117" i="68"/>
  <c r="F116" i="68"/>
  <c r="E116" i="68"/>
  <c r="D116" i="68"/>
  <c r="F115" i="68"/>
  <c r="E115" i="68"/>
  <c r="D115" i="68"/>
  <c r="F114" i="68"/>
  <c r="E114" i="68"/>
  <c r="D114" i="68"/>
  <c r="F113" i="68"/>
  <c r="E113" i="68"/>
  <c r="D113" i="68"/>
  <c r="F112" i="68"/>
  <c r="E112" i="68"/>
  <c r="D112" i="68"/>
  <c r="F111" i="68"/>
  <c r="E111" i="68"/>
  <c r="D111" i="68"/>
  <c r="F110" i="68"/>
  <c r="E110" i="68"/>
  <c r="D110" i="68"/>
  <c r="F109" i="68"/>
  <c r="E109" i="68"/>
  <c r="D109" i="68"/>
  <c r="F108" i="68"/>
  <c r="E108" i="68"/>
  <c r="D108" i="68"/>
  <c r="F107" i="68"/>
  <c r="E107" i="68"/>
  <c r="D107" i="68"/>
  <c r="F106" i="68"/>
  <c r="E106" i="68"/>
  <c r="D106" i="68"/>
  <c r="F105" i="68"/>
  <c r="E105" i="68"/>
  <c r="D105" i="68"/>
  <c r="F104" i="68"/>
  <c r="E104" i="68"/>
  <c r="D104" i="68"/>
  <c r="F103" i="68"/>
  <c r="E103" i="68"/>
  <c r="D103" i="68"/>
  <c r="F102" i="68"/>
  <c r="E102" i="68"/>
  <c r="D102" i="68"/>
  <c r="F101" i="68"/>
  <c r="E101" i="68"/>
  <c r="D101" i="68"/>
  <c r="F100" i="68"/>
  <c r="E100" i="68"/>
  <c r="D100" i="68"/>
  <c r="F99" i="68"/>
  <c r="E99" i="68"/>
  <c r="D99" i="68"/>
  <c r="F98" i="68"/>
  <c r="E98" i="68"/>
  <c r="D98" i="68"/>
  <c r="F97" i="68"/>
  <c r="E97" i="68"/>
  <c r="D97" i="68"/>
  <c r="F96" i="68"/>
  <c r="E96" i="68"/>
  <c r="D96" i="68"/>
  <c r="F95" i="68"/>
  <c r="E95" i="68"/>
  <c r="D95" i="68"/>
  <c r="F94" i="68"/>
  <c r="E94" i="68"/>
  <c r="D94" i="68"/>
  <c r="F93" i="68"/>
  <c r="E93" i="68"/>
  <c r="D93" i="68"/>
  <c r="F92" i="68"/>
  <c r="E92" i="68"/>
  <c r="D92" i="68"/>
  <c r="F91" i="68"/>
  <c r="E91" i="68"/>
  <c r="D91" i="68"/>
  <c r="F90" i="68"/>
  <c r="E90" i="68"/>
  <c r="D90" i="68"/>
  <c r="F89" i="68"/>
  <c r="E89" i="68"/>
  <c r="D89" i="68"/>
  <c r="F88" i="68"/>
  <c r="E88" i="68"/>
  <c r="D88" i="68"/>
  <c r="F87" i="68"/>
  <c r="E87" i="68"/>
  <c r="D87" i="68"/>
  <c r="F86" i="68"/>
  <c r="E86" i="68"/>
  <c r="D86" i="68"/>
  <c r="F85" i="68"/>
  <c r="E85" i="68"/>
  <c r="D85" i="68"/>
  <c r="F84" i="68"/>
  <c r="E84" i="68"/>
  <c r="D84" i="68"/>
  <c r="F83" i="68"/>
  <c r="E83" i="68"/>
  <c r="D83" i="68"/>
  <c r="F82" i="68"/>
  <c r="E82" i="68"/>
  <c r="D82" i="68"/>
  <c r="F81" i="68"/>
  <c r="E81" i="68"/>
  <c r="D81" i="68"/>
  <c r="F80" i="68"/>
  <c r="E80" i="68"/>
  <c r="D80" i="68"/>
  <c r="F79" i="68"/>
  <c r="E79" i="68"/>
  <c r="D79" i="68"/>
  <c r="F78" i="68"/>
  <c r="E78" i="68"/>
  <c r="D78" i="68"/>
  <c r="F77" i="68"/>
  <c r="E77" i="68"/>
  <c r="D77" i="68"/>
  <c r="F76" i="68"/>
  <c r="E76" i="68"/>
  <c r="D76" i="68"/>
  <c r="F75" i="68"/>
  <c r="E75" i="68"/>
  <c r="D75" i="68"/>
  <c r="F74" i="68"/>
  <c r="E74" i="68"/>
  <c r="D74" i="68"/>
  <c r="F73" i="68"/>
  <c r="E73" i="68"/>
  <c r="D73" i="68"/>
  <c r="F72" i="68"/>
  <c r="E72" i="68"/>
  <c r="D72" i="68"/>
  <c r="F71" i="68"/>
  <c r="E71" i="68"/>
  <c r="D71" i="68"/>
  <c r="F70" i="68"/>
  <c r="E70" i="68"/>
  <c r="D70" i="68"/>
  <c r="F69" i="68"/>
  <c r="E69" i="68"/>
  <c r="D69" i="68"/>
  <c r="F68" i="68"/>
  <c r="E68" i="68"/>
  <c r="D68" i="68"/>
  <c r="F67" i="68"/>
  <c r="E67" i="68"/>
  <c r="D67" i="68"/>
  <c r="F66" i="68"/>
  <c r="E66" i="68"/>
  <c r="D66" i="68"/>
  <c r="F65" i="68"/>
  <c r="E65" i="68"/>
  <c r="D65" i="68"/>
  <c r="F64" i="68"/>
  <c r="E64" i="68"/>
  <c r="D64" i="68"/>
  <c r="F63" i="68"/>
  <c r="E63" i="68"/>
  <c r="D63" i="68"/>
  <c r="F62" i="68"/>
  <c r="E62" i="68"/>
  <c r="D62" i="68"/>
  <c r="F61" i="68"/>
  <c r="E61" i="68"/>
  <c r="D61" i="68"/>
  <c r="F60" i="68"/>
  <c r="E60" i="68"/>
  <c r="D60" i="68"/>
  <c r="F59" i="68"/>
  <c r="E59" i="68"/>
  <c r="D59" i="68"/>
  <c r="F58" i="68"/>
  <c r="E58" i="68"/>
  <c r="D58" i="68"/>
  <c r="F57" i="68"/>
  <c r="E57" i="68"/>
  <c r="D57" i="68"/>
  <c r="F56" i="68"/>
  <c r="E56" i="68"/>
  <c r="D56" i="68"/>
  <c r="F55" i="68"/>
  <c r="E55" i="68"/>
  <c r="D55" i="68"/>
  <c r="F54" i="68"/>
  <c r="E54" i="68"/>
  <c r="D54" i="68"/>
  <c r="F53" i="68"/>
  <c r="E53" i="68"/>
  <c r="D53" i="68"/>
  <c r="F52" i="68"/>
  <c r="E52" i="68"/>
  <c r="D52" i="68"/>
  <c r="F51" i="68"/>
  <c r="E51" i="68"/>
  <c r="D51" i="68"/>
  <c r="F50" i="68"/>
  <c r="E50" i="68"/>
  <c r="D50" i="68"/>
  <c r="F49" i="68"/>
  <c r="E49" i="68"/>
  <c r="D49" i="68"/>
  <c r="F48" i="68"/>
  <c r="E48" i="68"/>
  <c r="D48" i="68"/>
  <c r="F47" i="68"/>
  <c r="E47" i="68"/>
  <c r="D47" i="68"/>
  <c r="F46" i="68"/>
  <c r="E46" i="68"/>
  <c r="D46" i="68"/>
  <c r="F45" i="68"/>
  <c r="E45" i="68"/>
  <c r="D45" i="68"/>
  <c r="F44" i="68"/>
  <c r="E44" i="68"/>
  <c r="D44" i="68"/>
  <c r="F43" i="68"/>
  <c r="E43" i="68"/>
  <c r="D43" i="68"/>
  <c r="F42" i="68"/>
  <c r="E42" i="68"/>
  <c r="D42" i="68"/>
  <c r="F41" i="68"/>
  <c r="E41" i="68"/>
  <c r="D41" i="68"/>
  <c r="F40" i="68"/>
  <c r="E40" i="68"/>
  <c r="D40" i="68"/>
  <c r="F39" i="68"/>
  <c r="E39" i="68"/>
  <c r="D39" i="68"/>
  <c r="F38" i="68"/>
  <c r="E38" i="68"/>
  <c r="D38" i="68"/>
  <c r="F37" i="68"/>
  <c r="E37" i="68"/>
  <c r="D37" i="68"/>
  <c r="F36" i="68"/>
  <c r="E36" i="68"/>
  <c r="D36" i="68"/>
  <c r="F35" i="68"/>
  <c r="E35" i="68"/>
  <c r="D35" i="68"/>
  <c r="F34" i="68"/>
  <c r="E34" i="68"/>
  <c r="D34" i="68"/>
  <c r="F33" i="68"/>
  <c r="E33" i="68"/>
  <c r="D33" i="68"/>
  <c r="F32" i="68"/>
  <c r="E32" i="68"/>
  <c r="D32" i="68"/>
  <c r="F31" i="68"/>
  <c r="E31" i="68"/>
  <c r="D31" i="68"/>
  <c r="F30" i="68"/>
  <c r="E30" i="68"/>
  <c r="D30" i="68"/>
  <c r="F29" i="68"/>
  <c r="E29" i="68"/>
  <c r="D29" i="68"/>
  <c r="F28" i="68"/>
  <c r="E28" i="68"/>
  <c r="D28" i="68"/>
  <c r="F27" i="68"/>
  <c r="E27" i="68"/>
  <c r="D27" i="68"/>
  <c r="F26" i="68"/>
  <c r="E26" i="68"/>
  <c r="D26" i="68"/>
  <c r="F25" i="68"/>
  <c r="E25" i="68"/>
  <c r="D25" i="68"/>
  <c r="F24" i="68"/>
  <c r="E24" i="68"/>
  <c r="D24" i="68"/>
  <c r="F23" i="68"/>
  <c r="E23" i="68"/>
  <c r="D23" i="68"/>
  <c r="F22" i="68"/>
  <c r="E22" i="68"/>
  <c r="D22" i="68"/>
  <c r="F21" i="68"/>
  <c r="E21" i="68"/>
  <c r="D21" i="68"/>
  <c r="F20" i="68"/>
  <c r="E20" i="68"/>
  <c r="D20" i="68"/>
  <c r="F19" i="68"/>
  <c r="E19" i="68"/>
  <c r="D19" i="68"/>
  <c r="F18" i="68"/>
  <c r="E18" i="68"/>
  <c r="D18" i="68"/>
  <c r="A1" i="68"/>
  <c r="E7" i="68"/>
  <c r="E8" i="68"/>
  <c r="E9" i="68"/>
  <c r="E10" i="68"/>
  <c r="E11" i="68"/>
  <c r="D7" i="68"/>
  <c r="D8" i="68"/>
  <c r="D9" i="68"/>
  <c r="D10" i="68"/>
  <c r="D11" i="68"/>
  <c r="F10" i="68"/>
  <c r="F11" i="68"/>
  <c r="F7" i="68"/>
  <c r="F8" i="68"/>
  <c r="F9" i="68"/>
  <c r="E12" i="68"/>
  <c r="F12" i="68"/>
  <c r="D6" i="68"/>
  <c r="F6" i="68"/>
  <c r="E6" i="68"/>
  <c r="H92" i="67"/>
  <c r="H91" i="67"/>
  <c r="H93" i="67"/>
  <c r="H94" i="67"/>
  <c r="H95" i="67"/>
  <c r="H96" i="67"/>
  <c r="H97" i="67" s="1"/>
  <c r="H98" i="67" s="1"/>
  <c r="H102" i="67"/>
  <c r="H103" i="67"/>
  <c r="H104" i="67"/>
  <c r="H105" i="67"/>
  <c r="H106" i="67" s="1"/>
  <c r="H114" i="67"/>
  <c r="H115" i="67"/>
  <c r="H116" i="67"/>
  <c r="H117" i="67"/>
  <c r="H118" i="67"/>
  <c r="H119" i="67"/>
  <c r="H120" i="67"/>
  <c r="H121" i="67"/>
  <c r="H122" i="67"/>
  <c r="H123" i="67"/>
  <c r="H124" i="67"/>
  <c r="H125" i="67"/>
  <c r="H126" i="67"/>
  <c r="H127" i="67"/>
  <c r="H128" i="67"/>
  <c r="H129" i="67"/>
  <c r="H130" i="67"/>
  <c r="H131" i="67"/>
  <c r="H132" i="67"/>
  <c r="H133" i="67"/>
  <c r="H134" i="67"/>
  <c r="H135" i="67"/>
  <c r="H136" i="67"/>
  <c r="H137" i="67"/>
  <c r="H138" i="67"/>
  <c r="H139" i="67"/>
  <c r="H140" i="67"/>
  <c r="H141" i="67"/>
  <c r="H142" i="67"/>
  <c r="H143" i="67"/>
  <c r="H144" i="67"/>
  <c r="H145" i="67"/>
  <c r="H146" i="67"/>
  <c r="H147" i="67"/>
  <c r="H148" i="67"/>
  <c r="H149" i="67"/>
  <c r="H150" i="67"/>
  <c r="H151" i="67"/>
  <c r="H152" i="67"/>
  <c r="H153" i="67"/>
  <c r="H154" i="67"/>
  <c r="H155" i="67"/>
  <c r="H156" i="67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H249" i="67"/>
  <c r="H250" i="67"/>
  <c r="H251" i="67"/>
  <c r="H252" i="67"/>
  <c r="H253" i="67"/>
  <c r="H254" i="67"/>
  <c r="H255" i="67"/>
  <c r="H256" i="67"/>
  <c r="H257" i="67"/>
  <c r="H258" i="67"/>
  <c r="H259" i="67"/>
  <c r="H260" i="67"/>
  <c r="H261" i="67"/>
  <c r="H262" i="67"/>
  <c r="H263" i="67"/>
  <c r="H264" i="67"/>
  <c r="H265" i="67"/>
  <c r="H266" i="67"/>
  <c r="H267" i="67"/>
  <c r="H268" i="67"/>
  <c r="H269" i="67"/>
  <c r="H270" i="67"/>
  <c r="H271" i="67"/>
  <c r="H272" i="67"/>
  <c r="H273" i="67"/>
  <c r="H274" i="67"/>
  <c r="H275" i="67"/>
  <c r="H276" i="67"/>
  <c r="H277" i="67"/>
  <c r="H278" i="67"/>
  <c r="H279" i="67"/>
  <c r="H280" i="67"/>
  <c r="H281" i="67"/>
  <c r="H282" i="67"/>
  <c r="H283" i="67"/>
  <c r="H284" i="67"/>
  <c r="H285" i="67"/>
  <c r="H286" i="67"/>
  <c r="H287" i="67"/>
  <c r="H288" i="67"/>
  <c r="H289" i="67"/>
  <c r="H290" i="67"/>
  <c r="H291" i="67"/>
  <c r="H292" i="67"/>
  <c r="H293" i="67"/>
  <c r="H294" i="67"/>
  <c r="H295" i="67"/>
  <c r="H296" i="67"/>
  <c r="H297" i="67"/>
  <c r="H298" i="67"/>
  <c r="H299" i="67"/>
  <c r="H300" i="67"/>
  <c r="H301" i="67"/>
  <c r="H302" i="67"/>
  <c r="H303" i="67"/>
  <c r="H304" i="67"/>
  <c r="H305" i="67"/>
  <c r="H306" i="67"/>
  <c r="H307" i="67"/>
  <c r="H308" i="67"/>
  <c r="H309" i="67"/>
  <c r="H310" i="67"/>
  <c r="H311" i="67"/>
  <c r="H312" i="67"/>
  <c r="H313" i="67"/>
  <c r="H314" i="67"/>
  <c r="H315" i="67"/>
  <c r="H316" i="67"/>
  <c r="H317" i="67"/>
  <c r="H318" i="67"/>
  <c r="H319" i="67"/>
  <c r="H320" i="67"/>
  <c r="H321" i="67"/>
  <c r="H322" i="67"/>
  <c r="H323" i="67"/>
  <c r="H324" i="67"/>
  <c r="H325" i="67"/>
  <c r="H326" i="67"/>
  <c r="H327" i="67"/>
  <c r="H328" i="67"/>
  <c r="H329" i="67"/>
  <c r="H330" i="67"/>
  <c r="H331" i="67"/>
  <c r="H332" i="67"/>
  <c r="H333" i="67"/>
  <c r="H334" i="67"/>
  <c r="H335" i="67"/>
  <c r="H336" i="67"/>
  <c r="H337" i="67"/>
  <c r="H338" i="67"/>
  <c r="H339" i="67"/>
  <c r="H340" i="67"/>
  <c r="H341" i="67"/>
  <c r="H342" i="67"/>
  <c r="H343" i="67"/>
  <c r="H344" i="67"/>
  <c r="H345" i="67"/>
  <c r="H346" i="67"/>
  <c r="H347" i="67"/>
  <c r="H348" i="67"/>
  <c r="H349" i="67"/>
  <c r="H350" i="67"/>
  <c r="H351" i="67"/>
  <c r="H352" i="67"/>
  <c r="H353" i="67"/>
  <c r="H354" i="67"/>
  <c r="H355" i="67"/>
  <c r="H356" i="67"/>
  <c r="H357" i="67"/>
  <c r="H358" i="67"/>
  <c r="H359" i="67"/>
  <c r="H360" i="67"/>
  <c r="H361" i="67"/>
  <c r="H362" i="67"/>
  <c r="H363" i="67"/>
  <c r="H364" i="67"/>
  <c r="H365" i="67"/>
  <c r="H366" i="67"/>
  <c r="H367" i="67"/>
  <c r="H368" i="67"/>
  <c r="H369" i="67"/>
  <c r="H370" i="67"/>
  <c r="H371" i="67"/>
  <c r="H372" i="67"/>
  <c r="H373" i="67"/>
  <c r="H374" i="67"/>
  <c r="H375" i="67"/>
  <c r="H376" i="67"/>
  <c r="H377" i="67"/>
  <c r="H378" i="67"/>
  <c r="H379" i="67"/>
  <c r="H380" i="67"/>
  <c r="H381" i="67"/>
  <c r="H382" i="67"/>
  <c r="H383" i="67"/>
  <c r="H384" i="67"/>
  <c r="H385" i="67"/>
  <c r="H386" i="67"/>
  <c r="H387" i="67"/>
  <c r="H388" i="67"/>
  <c r="H389" i="67"/>
  <c r="H390" i="67"/>
  <c r="H391" i="67"/>
  <c r="H392" i="67"/>
  <c r="H393" i="67"/>
  <c r="H394" i="67"/>
  <c r="H395" i="67"/>
  <c r="H396" i="67"/>
  <c r="H397" i="67"/>
  <c r="H398" i="67"/>
  <c r="H399" i="67"/>
  <c r="H400" i="67"/>
  <c r="H401" i="67"/>
  <c r="H402" i="67"/>
  <c r="H403" i="67"/>
  <c r="H404" i="67"/>
  <c r="H405" i="67"/>
  <c r="H406" i="67"/>
  <c r="H407" i="67"/>
  <c r="H408" i="67"/>
  <c r="H409" i="67"/>
  <c r="H410" i="67"/>
  <c r="H411" i="67"/>
  <c r="H412" i="67"/>
  <c r="H413" i="67"/>
  <c r="H414" i="67"/>
  <c r="H415" i="67"/>
  <c r="H416" i="67"/>
  <c r="H417" i="67"/>
  <c r="H418" i="67"/>
  <c r="H419" i="67"/>
  <c r="H420" i="67"/>
  <c r="H421" i="67"/>
  <c r="H422" i="67"/>
  <c r="H423" i="67"/>
  <c r="H424" i="67"/>
  <c r="H425" i="67"/>
  <c r="H426" i="67"/>
  <c r="H427" i="67"/>
  <c r="H428" i="67"/>
  <c r="H429" i="67"/>
  <c r="H430" i="67"/>
  <c r="H431" i="67"/>
  <c r="H432" i="67"/>
  <c r="H433" i="67"/>
  <c r="H434" i="67"/>
  <c r="H435" i="67"/>
  <c r="H436" i="67"/>
  <c r="H437" i="67"/>
  <c r="H438" i="67"/>
  <c r="H439" i="67"/>
  <c r="H440" i="67"/>
  <c r="H441" i="67"/>
  <c r="H442" i="67"/>
  <c r="H443" i="67"/>
  <c r="H444" i="67"/>
  <c r="H445" i="67"/>
  <c r="H446" i="67"/>
  <c r="H447" i="67"/>
  <c r="H448" i="67"/>
  <c r="H449" i="67"/>
  <c r="H450" i="67"/>
  <c r="H451" i="67"/>
  <c r="H452" i="67"/>
  <c r="H453" i="67"/>
  <c r="H454" i="67"/>
  <c r="H455" i="67"/>
  <c r="E10" i="114" l="1"/>
  <c r="E9" i="114"/>
  <c r="E8" i="114"/>
  <c r="E7" i="114"/>
  <c r="H7" i="114"/>
  <c r="H295" i="68"/>
  <c r="G343" i="68"/>
  <c r="H192" i="68"/>
  <c r="H200" i="68"/>
  <c r="H208" i="68"/>
  <c r="H216" i="68"/>
  <c r="H224" i="68"/>
  <c r="G232" i="68"/>
  <c r="H240" i="68"/>
  <c r="G248" i="68"/>
  <c r="G256" i="68"/>
  <c r="G264" i="68"/>
  <c r="G272" i="68"/>
  <c r="H280" i="68"/>
  <c r="G288" i="68"/>
  <c r="H296" i="68"/>
  <c r="H304" i="68"/>
  <c r="G312" i="68"/>
  <c r="G320" i="68"/>
  <c r="H328" i="68"/>
  <c r="H336" i="68"/>
  <c r="H344" i="68"/>
  <c r="H352" i="68"/>
  <c r="G360" i="68"/>
  <c r="G104" i="68"/>
  <c r="H112" i="68"/>
  <c r="G136" i="68"/>
  <c r="G144" i="68"/>
  <c r="H152" i="68"/>
  <c r="G160" i="68"/>
  <c r="H168" i="68"/>
  <c r="G176" i="68"/>
  <c r="G184" i="68"/>
  <c r="G259" i="68"/>
  <c r="H343" i="68"/>
  <c r="H226" i="68"/>
  <c r="H285" i="68"/>
  <c r="H317" i="68"/>
  <c r="H239" i="68"/>
  <c r="H305" i="68"/>
  <c r="G345" i="68"/>
  <c r="H361" i="68"/>
  <c r="G323" i="68"/>
  <c r="H92" i="68"/>
  <c r="H116" i="68"/>
  <c r="H124" i="68"/>
  <c r="H132" i="68"/>
  <c r="G148" i="68"/>
  <c r="G156" i="68"/>
  <c r="H164" i="68"/>
  <c r="G172" i="68"/>
  <c r="G180" i="68"/>
  <c r="H188" i="68"/>
  <c r="H196" i="68"/>
  <c r="H204" i="68"/>
  <c r="G212" i="68"/>
  <c r="G220" i="68"/>
  <c r="G228" i="68"/>
  <c r="G236" i="68"/>
  <c r="H244" i="68"/>
  <c r="H252" i="68"/>
  <c r="G260" i="68"/>
  <c r="G268" i="68"/>
  <c r="G276" i="68"/>
  <c r="G284" i="68"/>
  <c r="H292" i="68"/>
  <c r="H300" i="68"/>
  <c r="H308" i="68"/>
  <c r="H316" i="68"/>
  <c r="H324" i="68"/>
  <c r="G332" i="68"/>
  <c r="G340" i="68"/>
  <c r="G348" i="68"/>
  <c r="H356" i="68"/>
  <c r="G364" i="68"/>
  <c r="H264" i="68"/>
  <c r="H212" i="68"/>
  <c r="H187" i="68"/>
  <c r="H191" i="68"/>
  <c r="G188" i="68"/>
  <c r="H195" i="68"/>
  <c r="G199" i="68"/>
  <c r="H203" i="68"/>
  <c r="H207" i="68"/>
  <c r="H211" i="68"/>
  <c r="H215" i="68"/>
  <c r="G219" i="68"/>
  <c r="H223" i="68"/>
  <c r="G227" i="68"/>
  <c r="G231" i="68"/>
  <c r="H235" i="68"/>
  <c r="G239" i="68"/>
  <c r="G243" i="68"/>
  <c r="H247" i="68"/>
  <c r="H251" i="68"/>
  <c r="G255" i="68"/>
  <c r="H259" i="68"/>
  <c r="G263" i="68"/>
  <c r="H267" i="68"/>
  <c r="G271" i="68"/>
  <c r="G275" i="68"/>
  <c r="H279" i="68"/>
  <c r="G283" i="68"/>
  <c r="G287" i="68"/>
  <c r="G291" i="68"/>
  <c r="G295" i="68"/>
  <c r="G299" i="68"/>
  <c r="H303" i="68"/>
  <c r="H307" i="68"/>
  <c r="H311" i="68"/>
  <c r="G315" i="68"/>
  <c r="G319" i="68"/>
  <c r="H323" i="68"/>
  <c r="H327" i="68"/>
  <c r="H331" i="68"/>
  <c r="G335" i="68"/>
  <c r="G339" i="68"/>
  <c r="G347" i="68"/>
  <c r="G351" i="68"/>
  <c r="H355" i="68"/>
  <c r="H359" i="68"/>
  <c r="G363" i="68"/>
  <c r="G208" i="68"/>
  <c r="G244" i="68"/>
  <c r="G196" i="68"/>
  <c r="G352" i="68"/>
  <c r="H160" i="68"/>
  <c r="G200" i="68"/>
  <c r="H360" i="68"/>
  <c r="H272" i="68"/>
  <c r="H234" i="68"/>
  <c r="H330" i="68"/>
  <c r="H288" i="68"/>
  <c r="H172" i="68"/>
  <c r="H312" i="68"/>
  <c r="H256" i="68"/>
  <c r="G308" i="68"/>
  <c r="H320" i="68"/>
  <c r="G192" i="68"/>
  <c r="H232" i="68"/>
  <c r="H332" i="68"/>
  <c r="G304" i="68"/>
  <c r="H111" i="68"/>
  <c r="G123" i="68"/>
  <c r="G127" i="68"/>
  <c r="G131" i="68"/>
  <c r="H139" i="68"/>
  <c r="G143" i="68"/>
  <c r="G151" i="68"/>
  <c r="H155" i="68"/>
  <c r="G159" i="68"/>
  <c r="H163" i="68"/>
  <c r="H167" i="68"/>
  <c r="H171" i="68"/>
  <c r="G175" i="68"/>
  <c r="H179" i="68"/>
  <c r="G183" i="68"/>
  <c r="G204" i="68"/>
  <c r="H348" i="68"/>
  <c r="G296" i="68"/>
  <c r="H176" i="68"/>
  <c r="H340" i="68"/>
  <c r="G224" i="68"/>
  <c r="G356" i="68"/>
  <c r="G240" i="68"/>
  <c r="G280" i="68"/>
  <c r="G300" i="68"/>
  <c r="G292" i="68"/>
  <c r="G164" i="68"/>
  <c r="H364" i="68"/>
  <c r="H248" i="68"/>
  <c r="H228" i="68"/>
  <c r="G324" i="68"/>
  <c r="G216" i="68"/>
  <c r="H220" i="68"/>
  <c r="G265" i="68"/>
  <c r="H281" i="68"/>
  <c r="G301" i="68"/>
  <c r="G361" i="68"/>
  <c r="G167" i="68"/>
  <c r="H363" i="68"/>
  <c r="G328" i="68"/>
  <c r="G336" i="68"/>
  <c r="H268" i="68"/>
  <c r="G252" i="68"/>
  <c r="G215" i="68"/>
  <c r="H319" i="68"/>
  <c r="H276" i="68"/>
  <c r="G316" i="68"/>
  <c r="G344" i="68"/>
  <c r="H287" i="68"/>
  <c r="G171" i="68"/>
  <c r="G168" i="68"/>
  <c r="G203" i="68"/>
  <c r="H236" i="68"/>
  <c r="G195" i="68"/>
  <c r="G223" i="68"/>
  <c r="G355" i="68"/>
  <c r="H260" i="68"/>
  <c r="H291" i="68"/>
  <c r="H284" i="68"/>
  <c r="H175" i="68"/>
  <c r="G179" i="68"/>
  <c r="H219" i="68"/>
  <c r="G211" i="68"/>
  <c r="H299" i="68"/>
  <c r="H347" i="68"/>
  <c r="H183" i="68"/>
  <c r="G191" i="68"/>
  <c r="H255" i="68"/>
  <c r="G331" i="68"/>
  <c r="H243" i="68"/>
  <c r="G235" i="68"/>
  <c r="H231" i="68"/>
  <c r="G187" i="68"/>
  <c r="G359" i="68"/>
  <c r="H351" i="68"/>
  <c r="G247" i="68"/>
  <c r="G207" i="68"/>
  <c r="H275" i="68"/>
  <c r="H227" i="68"/>
  <c r="G303" i="68"/>
  <c r="G267" i="68"/>
  <c r="G139" i="68"/>
  <c r="H335" i="68"/>
  <c r="G327" i="68"/>
  <c r="H199" i="68"/>
  <c r="H271" i="68"/>
  <c r="H263" i="68"/>
  <c r="H315" i="68"/>
  <c r="G279" i="68"/>
  <c r="G307" i="68"/>
  <c r="G311" i="68"/>
  <c r="H283" i="68"/>
  <c r="H151" i="68"/>
  <c r="H339" i="68"/>
  <c r="G251" i="68"/>
  <c r="G132" i="68"/>
  <c r="G118" i="68"/>
  <c r="H150" i="68"/>
  <c r="G193" i="68"/>
  <c r="H197" i="68"/>
  <c r="G198" i="68"/>
  <c r="G201" i="68"/>
  <c r="G205" i="68"/>
  <c r="H209" i="68"/>
  <c r="H213" i="68"/>
  <c r="H217" i="68"/>
  <c r="G218" i="68"/>
  <c r="G221" i="68"/>
  <c r="H225" i="68"/>
  <c r="H229" i="68"/>
  <c r="G234" i="68"/>
  <c r="H242" i="68"/>
  <c r="G246" i="68"/>
  <c r="H250" i="68"/>
  <c r="H253" i="68"/>
  <c r="H266" i="68"/>
  <c r="H273" i="68"/>
  <c r="H274" i="68"/>
  <c r="G277" i="68"/>
  <c r="H278" i="68"/>
  <c r="G281" i="68"/>
  <c r="G289" i="68"/>
  <c r="G293" i="68"/>
  <c r="G294" i="68"/>
  <c r="H297" i="68"/>
  <c r="H298" i="68"/>
  <c r="G305" i="68"/>
  <c r="G309" i="68"/>
  <c r="H313" i="68"/>
  <c r="G341" i="68"/>
  <c r="G342" i="68"/>
  <c r="H345" i="68"/>
  <c r="H353" i="68"/>
  <c r="H357" i="68"/>
  <c r="H358" i="68"/>
  <c r="H148" i="68"/>
  <c r="H289" i="68"/>
  <c r="H180" i="68"/>
  <c r="G313" i="68"/>
  <c r="G112" i="68"/>
  <c r="G130" i="68"/>
  <c r="G166" i="68"/>
  <c r="G173" i="68"/>
  <c r="G186" i="68"/>
  <c r="H189" i="68"/>
  <c r="H190" i="68"/>
  <c r="H193" i="68"/>
  <c r="G194" i="68"/>
  <c r="G197" i="68"/>
  <c r="H198" i="68"/>
  <c r="H201" i="68"/>
  <c r="G202" i="68"/>
  <c r="H205" i="68"/>
  <c r="G206" i="68"/>
  <c r="G209" i="68"/>
  <c r="G210" i="68"/>
  <c r="G213" i="68"/>
  <c r="G214" i="68"/>
  <c r="G217" i="68"/>
  <c r="H218" i="68"/>
  <c r="H221" i="68"/>
  <c r="G222" i="68"/>
  <c r="G225" i="68"/>
  <c r="G226" i="68"/>
  <c r="G229" i="68"/>
  <c r="H230" i="68"/>
  <c r="G233" i="68"/>
  <c r="G237" i="68"/>
  <c r="G238" i="68"/>
  <c r="H241" i="68"/>
  <c r="G242" i="68"/>
  <c r="G245" i="68"/>
  <c r="H246" i="68"/>
  <c r="H249" i="68"/>
  <c r="G250" i="68"/>
  <c r="G253" i="68"/>
  <c r="G254" i="68"/>
  <c r="G257" i="68"/>
  <c r="H258" i="68"/>
  <c r="H261" i="68"/>
  <c r="H262" i="68"/>
  <c r="H265" i="68"/>
  <c r="G266" i="68"/>
  <c r="H269" i="68"/>
  <c r="H270" i="68"/>
  <c r="G273" i="68"/>
  <c r="G274" i="68"/>
  <c r="H277" i="68"/>
  <c r="G278" i="68"/>
  <c r="H282" i="68"/>
  <c r="G285" i="68"/>
  <c r="H286" i="68"/>
  <c r="H290" i="68"/>
  <c r="H293" i="68"/>
  <c r="H294" i="68"/>
  <c r="G297" i="68"/>
  <c r="G298" i="68"/>
  <c r="H301" i="68"/>
  <c r="G302" i="68"/>
  <c r="H306" i="68"/>
  <c r="H309" i="68"/>
  <c r="G310" i="68"/>
  <c r="G314" i="68"/>
  <c r="G317" i="68"/>
  <c r="G318" i="68"/>
  <c r="G321" i="68"/>
  <c r="H322" i="68"/>
  <c r="H325" i="68"/>
  <c r="G326" i="68"/>
  <c r="G329" i="68"/>
  <c r="G330" i="68"/>
  <c r="H333" i="68"/>
  <c r="G334" i="68"/>
  <c r="H337" i="68"/>
  <c r="G338" i="68"/>
  <c r="H341" i="68"/>
  <c r="H342" i="68"/>
  <c r="H346" i="68"/>
  <c r="G349" i="68"/>
  <c r="H350" i="68"/>
  <c r="G353" i="68"/>
  <c r="G354" i="68"/>
  <c r="G357" i="68"/>
  <c r="G358" i="68"/>
  <c r="G362" i="68"/>
  <c r="H365" i="68"/>
  <c r="G262" i="68"/>
  <c r="H233" i="68"/>
  <c r="H237" i="68"/>
  <c r="H349" i="68"/>
  <c r="G258" i="68"/>
  <c r="H186" i="68"/>
  <c r="G346" i="68"/>
  <c r="H362" i="68"/>
  <c r="G322" i="68"/>
  <c r="G286" i="68"/>
  <c r="G290" i="68"/>
  <c r="H310" i="68"/>
  <c r="G365" i="68"/>
  <c r="H338" i="68"/>
  <c r="H329" i="68"/>
  <c r="H245" i="68"/>
  <c r="G230" i="68"/>
  <c r="G333" i="68"/>
  <c r="G241" i="68"/>
  <c r="G189" i="68"/>
  <c r="G92" i="68"/>
  <c r="H156" i="68"/>
  <c r="H222" i="68"/>
  <c r="H206" i="68"/>
  <c r="H184" i="68"/>
  <c r="H334" i="68"/>
  <c r="H321" i="68"/>
  <c r="G269" i="68"/>
  <c r="G261" i="68"/>
  <c r="H257" i="68"/>
  <c r="H238" i="68"/>
  <c r="H214" i="68"/>
  <c r="H194" i="68"/>
  <c r="G325" i="68"/>
  <c r="H314" i="68"/>
  <c r="H354" i="68"/>
  <c r="H326" i="68"/>
  <c r="G306" i="68"/>
  <c r="G270" i="68"/>
  <c r="H254" i="68"/>
  <c r="G249" i="68"/>
  <c r="G337" i="68"/>
  <c r="H210" i="68"/>
  <c r="G190" i="68"/>
  <c r="H202" i="68"/>
  <c r="G350" i="68"/>
  <c r="H318" i="68"/>
  <c r="H302" i="68"/>
  <c r="G282" i="68"/>
  <c r="H110" i="68"/>
  <c r="H134" i="68"/>
  <c r="G138" i="68"/>
  <c r="H142" i="68"/>
  <c r="G162" i="68"/>
  <c r="H174" i="68"/>
  <c r="G178" i="68"/>
  <c r="G182" i="68"/>
  <c r="H91" i="68"/>
  <c r="H103" i="68"/>
  <c r="H107" i="68"/>
  <c r="G111" i="68"/>
  <c r="H115" i="68"/>
  <c r="G119" i="68"/>
  <c r="H123" i="68"/>
  <c r="H127" i="68"/>
  <c r="H131" i="68"/>
  <c r="G135" i="68"/>
  <c r="H143" i="68"/>
  <c r="G147" i="68"/>
  <c r="G155" i="68"/>
  <c r="H113" i="68"/>
  <c r="H125" i="68"/>
  <c r="H133" i="68"/>
  <c r="H141" i="68"/>
  <c r="G149" i="68"/>
  <c r="H169" i="68"/>
  <c r="H177" i="68"/>
  <c r="H185" i="68"/>
  <c r="G141" i="68"/>
  <c r="G163" i="68"/>
  <c r="G110" i="68"/>
  <c r="H104" i="68"/>
  <c r="G108" i="68"/>
  <c r="G116" i="68"/>
  <c r="H120" i="68"/>
  <c r="G124" i="68"/>
  <c r="G128" i="68"/>
  <c r="H136" i="68"/>
  <c r="G140" i="68"/>
  <c r="H144" i="68"/>
  <c r="G152" i="68"/>
  <c r="G91" i="68"/>
  <c r="H135" i="68"/>
  <c r="H140" i="68"/>
  <c r="H128" i="68"/>
  <c r="G120" i="68"/>
  <c r="G103" i="68"/>
  <c r="G115" i="68"/>
  <c r="G107" i="68"/>
  <c r="H108" i="68"/>
  <c r="H119" i="68"/>
  <c r="H147" i="68"/>
  <c r="H107" i="67"/>
  <c r="H94" i="68"/>
  <c r="H99" i="67"/>
  <c r="H100" i="67" s="1"/>
  <c r="H101" i="67" s="1"/>
  <c r="A356" i="68"/>
  <c r="A344" i="68"/>
  <c r="A332" i="68"/>
  <c r="A164" i="68"/>
  <c r="A152" i="68"/>
  <c r="G93" i="68"/>
  <c r="G105" i="68"/>
  <c r="H109" i="68"/>
  <c r="G113" i="68"/>
  <c r="G117" i="68"/>
  <c r="H121" i="68"/>
  <c r="G125" i="68"/>
  <c r="H129" i="68"/>
  <c r="G133" i="68"/>
  <c r="H137" i="68"/>
  <c r="G145" i="68"/>
  <c r="H149" i="68"/>
  <c r="H153" i="68"/>
  <c r="H157" i="68"/>
  <c r="H161" i="68"/>
  <c r="G165" i="68"/>
  <c r="G169" i="68"/>
  <c r="H173" i="68"/>
  <c r="G177" i="68"/>
  <c r="H181" i="68"/>
  <c r="G185" i="68"/>
  <c r="G90" i="68"/>
  <c r="G94" i="68"/>
  <c r="H102" i="68"/>
  <c r="H106" i="68"/>
  <c r="H114" i="68"/>
  <c r="H118" i="68"/>
  <c r="G122" i="68"/>
  <c r="G126" i="68"/>
  <c r="H130" i="68"/>
  <c r="G134" i="68"/>
  <c r="H138" i="68"/>
  <c r="G142" i="68"/>
  <c r="G146" i="68"/>
  <c r="G150" i="68"/>
  <c r="H154" i="68"/>
  <c r="H158" i="68"/>
  <c r="H162" i="68"/>
  <c r="H166" i="68"/>
  <c r="G170" i="68"/>
  <c r="G174" i="68"/>
  <c r="H178" i="68"/>
  <c r="H182" i="68"/>
  <c r="G102" i="68"/>
  <c r="H105" i="68"/>
  <c r="G161" i="68"/>
  <c r="H126" i="68"/>
  <c r="G121" i="68"/>
  <c r="G157" i="68"/>
  <c r="H170" i="68"/>
  <c r="H146" i="68"/>
  <c r="G181" i="68"/>
  <c r="H117" i="68"/>
  <c r="A350" i="68"/>
  <c r="A158" i="68"/>
  <c r="G109" i="68"/>
  <c r="H90" i="68"/>
  <c r="H145" i="68"/>
  <c r="G106" i="68"/>
  <c r="G137" i="68"/>
  <c r="H93" i="68"/>
  <c r="G158" i="68"/>
  <c r="H122" i="68"/>
  <c r="G154" i="68"/>
  <c r="H165" i="68"/>
  <c r="G114" i="68"/>
  <c r="G153" i="68"/>
  <c r="H79" i="68"/>
  <c r="H95" i="68"/>
  <c r="G79" i="68"/>
  <c r="G29" i="68"/>
  <c r="G129" i="68"/>
  <c r="A260" i="68"/>
  <c r="A188" i="68"/>
  <c r="A284" i="68"/>
  <c r="A254" i="68"/>
  <c r="A242" i="68"/>
  <c r="A206" i="68"/>
  <c r="A194" i="68"/>
  <c r="A248" i="68"/>
  <c r="A236" i="68"/>
  <c r="A212" i="68"/>
  <c r="A140" i="68"/>
  <c r="A338" i="68"/>
  <c r="A200" i="68"/>
  <c r="H29" i="68"/>
  <c r="A302" i="68"/>
  <c r="A290" i="68"/>
  <c r="A278" i="68"/>
  <c r="A182" i="68"/>
  <c r="A308" i="68"/>
  <c r="A296" i="68"/>
  <c r="A326" i="68"/>
  <c r="A314" i="68"/>
  <c r="A272" i="68"/>
  <c r="A230" i="68"/>
  <c r="A218" i="68"/>
  <c r="A176" i="68"/>
  <c r="A134" i="68"/>
  <c r="A122" i="68"/>
  <c r="H159" i="68"/>
  <c r="A362" i="68"/>
  <c r="A320" i="68"/>
  <c r="A266" i="68"/>
  <c r="A224" i="68"/>
  <c r="A170" i="68"/>
  <c r="A146" i="68"/>
  <c r="A128" i="68"/>
  <c r="H8" i="114" l="1"/>
  <c r="I357" i="68"/>
  <c r="I360" i="68"/>
  <c r="I356" i="68"/>
  <c r="I241" i="68"/>
  <c r="I362" i="68"/>
  <c r="I237" i="68"/>
  <c r="I197" i="68"/>
  <c r="I192" i="68"/>
  <c r="I363" i="68"/>
  <c r="I193" i="68"/>
  <c r="I194" i="68"/>
  <c r="I195" i="68"/>
  <c r="I196" i="68"/>
  <c r="I189" i="68"/>
  <c r="I330" i="68"/>
  <c r="I286" i="68"/>
  <c r="I298" i="68"/>
  <c r="I321" i="68"/>
  <c r="I235" i="68"/>
  <c r="I287" i="68"/>
  <c r="I318" i="68"/>
  <c r="I315" i="68"/>
  <c r="I236" i="68"/>
  <c r="I227" i="68"/>
  <c r="I326" i="68"/>
  <c r="I344" i="68"/>
  <c r="I293" i="68"/>
  <c r="I270" i="68"/>
  <c r="I249" i="68"/>
  <c r="I207" i="68"/>
  <c r="I220" i="68"/>
  <c r="I339" i="68"/>
  <c r="I243" i="68"/>
  <c r="I280" i="68"/>
  <c r="I239" i="68"/>
  <c r="I234" i="68"/>
  <c r="I238" i="68"/>
  <c r="I348" i="68"/>
  <c r="I323" i="68"/>
  <c r="I320" i="68"/>
  <c r="I322" i="68"/>
  <c r="I276" i="68"/>
  <c r="I219" i="68"/>
  <c r="I294" i="68"/>
  <c r="I319" i="68"/>
  <c r="I354" i="68"/>
  <c r="I215" i="68"/>
  <c r="I208" i="68"/>
  <c r="I309" i="68"/>
  <c r="I346" i="68"/>
  <c r="I303" i="68"/>
  <c r="I291" i="68"/>
  <c r="I265" i="68"/>
  <c r="I250" i="68"/>
  <c r="I240" i="68"/>
  <c r="I229" i="68"/>
  <c r="I200" i="68"/>
  <c r="I261" i="68"/>
  <c r="I223" i="68"/>
  <c r="I244" i="68"/>
  <c r="I301" i="68"/>
  <c r="I204" i="68"/>
  <c r="I353" i="68"/>
  <c r="I347" i="68"/>
  <c r="I246" i="68"/>
  <c r="I248" i="68"/>
  <c r="I260" i="68"/>
  <c r="I304" i="68"/>
  <c r="I300" i="68"/>
  <c r="I138" i="68"/>
  <c r="I105" i="68"/>
  <c r="I112" i="68"/>
  <c r="I257" i="68"/>
  <c r="I338" i="68"/>
  <c r="I190" i="68"/>
  <c r="I228" i="68"/>
  <c r="I351" i="68"/>
  <c r="I335" i="68"/>
  <c r="I324" i="68"/>
  <c r="I307" i="68"/>
  <c r="I283" i="68"/>
  <c r="I269" i="68"/>
  <c r="I259" i="68"/>
  <c r="I288" i="68"/>
  <c r="I317" i="68"/>
  <c r="I272" i="68"/>
  <c r="I226" i="68"/>
  <c r="I212" i="68"/>
  <c r="I154" i="68"/>
  <c r="I202" i="68"/>
  <c r="I343" i="68"/>
  <c r="I242" i="68"/>
  <c r="I232" i="68"/>
  <c r="I198" i="68"/>
  <c r="I355" i="68"/>
  <c r="I364" i="68"/>
  <c r="I245" i="68"/>
  <c r="I359" i="68"/>
  <c r="I305" i="68"/>
  <c r="I251" i="68"/>
  <c r="I361" i="68"/>
  <c r="I206" i="68"/>
  <c r="I205" i="68"/>
  <c r="I139" i="68"/>
  <c r="I209" i="68"/>
  <c r="I302" i="68"/>
  <c r="I210" i="68"/>
  <c r="I358" i="68"/>
  <c r="I365" i="68"/>
  <c r="I247" i="68"/>
  <c r="I268" i="68"/>
  <c r="I279" i="68"/>
  <c r="I295" i="68"/>
  <c r="I217" i="68"/>
  <c r="I281" i="68"/>
  <c r="I345" i="68"/>
  <c r="I299" i="68"/>
  <c r="I329" i="68"/>
  <c r="I225" i="68"/>
  <c r="I221" i="68"/>
  <c r="I151" i="68"/>
  <c r="I341" i="68"/>
  <c r="I310" i="68"/>
  <c r="I289" i="68"/>
  <c r="I273" i="68"/>
  <c r="I352" i="68"/>
  <c r="I230" i="68"/>
  <c r="I222" i="68"/>
  <c r="I282" i="68"/>
  <c r="I311" i="68"/>
  <c r="I143" i="68"/>
  <c r="I255" i="68"/>
  <c r="I263" i="68"/>
  <c r="I224" i="68"/>
  <c r="I218" i="68"/>
  <c r="I337" i="68"/>
  <c r="I340" i="68"/>
  <c r="I328" i="68"/>
  <c r="I187" i="68"/>
  <c r="I216" i="68"/>
  <c r="I308" i="68"/>
  <c r="I271" i="68"/>
  <c r="I349" i="68"/>
  <c r="I233" i="68"/>
  <c r="I203" i="68"/>
  <c r="I284" i="68"/>
  <c r="I277" i="68"/>
  <c r="I267" i="68"/>
  <c r="I155" i="68"/>
  <c r="I336" i="68"/>
  <c r="I252" i="68"/>
  <c r="I333" i="68"/>
  <c r="I186" i="68"/>
  <c r="I264" i="68"/>
  <c r="I253" i="68"/>
  <c r="I290" i="68"/>
  <c r="I214" i="68"/>
  <c r="I331" i="68"/>
  <c r="I201" i="68"/>
  <c r="I231" i="68"/>
  <c r="I256" i="68"/>
  <c r="I325" i="68"/>
  <c r="I292" i="68"/>
  <c r="I314" i="68"/>
  <c r="I296" i="68"/>
  <c r="I258" i="68"/>
  <c r="I211" i="68"/>
  <c r="I188" i="68"/>
  <c r="I278" i="68"/>
  <c r="I285" i="68"/>
  <c r="I327" i="68"/>
  <c r="I266" i="68"/>
  <c r="I191" i="68"/>
  <c r="I152" i="68"/>
  <c r="I316" i="68"/>
  <c r="I150" i="68"/>
  <c r="I274" i="68"/>
  <c r="I306" i="68"/>
  <c r="I342" i="68"/>
  <c r="I312" i="68"/>
  <c r="I350" i="68"/>
  <c r="I262" i="68"/>
  <c r="I334" i="68"/>
  <c r="I199" i="68"/>
  <c r="I297" i="68"/>
  <c r="I213" i="68"/>
  <c r="I313" i="68"/>
  <c r="I121" i="68"/>
  <c r="I175" i="68"/>
  <c r="I275" i="68"/>
  <c r="I332" i="68"/>
  <c r="I254" i="68"/>
  <c r="I173" i="68"/>
  <c r="I136" i="68"/>
  <c r="I141" i="68"/>
  <c r="I110" i="68"/>
  <c r="G95" i="68"/>
  <c r="H108" i="67"/>
  <c r="I102" i="68"/>
  <c r="I153" i="68"/>
  <c r="I183" i="68"/>
  <c r="I134" i="68"/>
  <c r="I140" i="68"/>
  <c r="I142" i="68"/>
  <c r="I182" i="68"/>
  <c r="I122" i="68"/>
  <c r="I185" i="68"/>
  <c r="I149" i="68"/>
  <c r="I106" i="68"/>
  <c r="I164" i="68"/>
  <c r="I126" i="68"/>
  <c r="I114" i="68"/>
  <c r="I168" i="68"/>
  <c r="I157" i="68"/>
  <c r="I125" i="68"/>
  <c r="I90" i="68"/>
  <c r="I163" i="68"/>
  <c r="I169" i="68"/>
  <c r="I133" i="68"/>
  <c r="I107" i="68"/>
  <c r="I137" i="68"/>
  <c r="I127" i="68"/>
  <c r="I130" i="68"/>
  <c r="I91" i="68"/>
  <c r="I132" i="68"/>
  <c r="I103" i="68"/>
  <c r="I167" i="68"/>
  <c r="I177" i="68"/>
  <c r="I135" i="68"/>
  <c r="I120" i="68"/>
  <c r="I131" i="68"/>
  <c r="I117" i="68"/>
  <c r="I148" i="68"/>
  <c r="I178" i="68"/>
  <c r="I147" i="68"/>
  <c r="I176" i="68"/>
  <c r="I95" i="68"/>
  <c r="I165" i="68"/>
  <c r="I115" i="68"/>
  <c r="I160" i="68"/>
  <c r="I156" i="68"/>
  <c r="I166" i="68"/>
  <c r="I92" i="68"/>
  <c r="I162" i="68"/>
  <c r="I111" i="68"/>
  <c r="I124" i="68"/>
  <c r="I184" i="68"/>
  <c r="I104" i="68"/>
  <c r="I145" i="68"/>
  <c r="I123" i="68"/>
  <c r="I179" i="68"/>
  <c r="I108" i="68"/>
  <c r="I146" i="68"/>
  <c r="I109" i="68"/>
  <c r="I129" i="68"/>
  <c r="I144" i="68"/>
  <c r="I181" i="68"/>
  <c r="I172" i="68"/>
  <c r="I119" i="68"/>
  <c r="I180" i="68"/>
  <c r="I113" i="68"/>
  <c r="I174" i="68"/>
  <c r="I128" i="68"/>
  <c r="I93" i="68"/>
  <c r="I94" i="68"/>
  <c r="I118" i="68"/>
  <c r="I171" i="68"/>
  <c r="I170" i="68"/>
  <c r="I116" i="68"/>
  <c r="I158" i="68"/>
  <c r="I161" i="68"/>
  <c r="I159" i="68"/>
  <c r="H9" i="114" l="1"/>
  <c r="J116" i="68"/>
  <c r="A116" i="68" s="1"/>
  <c r="J110" i="68"/>
  <c r="A110" i="68" s="1"/>
  <c r="J104" i="68"/>
  <c r="A104" i="68" s="1"/>
  <c r="H96" i="68"/>
  <c r="G96" i="68"/>
  <c r="H109" i="67"/>
  <c r="J92" i="68"/>
  <c r="A92" i="68" s="1"/>
  <c r="H110" i="67" l="1"/>
  <c r="G97" i="68"/>
  <c r="H97" i="68"/>
  <c r="H10" i="114" l="1"/>
  <c r="H111" i="67"/>
  <c r="H98" i="68"/>
  <c r="G98" i="68"/>
  <c r="H99" i="68" l="1"/>
  <c r="G99" i="68"/>
  <c r="H112" i="67"/>
  <c r="H100" i="68" l="1"/>
  <c r="G100" i="68"/>
  <c r="H113" i="67"/>
  <c r="G101" i="68" l="1"/>
  <c r="H101" i="68"/>
  <c r="I100" i="68" s="1"/>
  <c r="H76" i="68" l="1"/>
  <c r="G76" i="68"/>
  <c r="I96" i="68"/>
  <c r="I99" i="68"/>
  <c r="I97" i="68"/>
  <c r="I98" i="68"/>
  <c r="I101" i="68"/>
  <c r="J98" i="68" l="1"/>
  <c r="G48" i="68" l="1"/>
  <c r="A98" i="68"/>
  <c r="H48" i="68" l="1"/>
  <c r="G44" i="68" l="1"/>
  <c r="H44" i="68"/>
  <c r="G85" i="68" l="1"/>
  <c r="H85" i="68"/>
  <c r="H52" i="68" l="1"/>
  <c r="G52" i="68"/>
  <c r="G71" i="68"/>
  <c r="H71" i="68"/>
  <c r="G30" i="68" l="1"/>
  <c r="H30" i="68"/>
  <c r="G31" i="68" l="1"/>
  <c r="H31" i="68"/>
  <c r="G43" i="68"/>
  <c r="H43" i="68"/>
  <c r="G14" i="68" l="1"/>
  <c r="H14" i="68"/>
  <c r="H50" i="68" l="1"/>
  <c r="G50" i="68"/>
  <c r="H42" i="68" l="1"/>
  <c r="G42" i="68"/>
  <c r="G60" i="68"/>
  <c r="H60" i="68"/>
  <c r="H51" i="68" l="1"/>
  <c r="G51" i="68"/>
  <c r="H78" i="68" l="1"/>
  <c r="G78" i="68"/>
  <c r="G49" i="68"/>
  <c r="H49" i="68"/>
  <c r="G63" i="68" l="1"/>
  <c r="H63" i="68"/>
  <c r="G32" i="68" l="1"/>
  <c r="H32" i="68"/>
  <c r="H44" i="67"/>
  <c r="G65" i="68" l="1"/>
  <c r="H65" i="68"/>
  <c r="H45" i="67"/>
  <c r="H46" i="67" s="1"/>
  <c r="H47" i="67" l="1"/>
  <c r="H48" i="67" s="1"/>
  <c r="G33" i="68"/>
  <c r="H33" i="68"/>
  <c r="G45" i="68"/>
  <c r="H45" i="68"/>
  <c r="H53" i="68" l="1"/>
  <c r="G53" i="68"/>
  <c r="G86" i="68"/>
  <c r="H86" i="68"/>
  <c r="H49" i="67"/>
  <c r="G47" i="68"/>
  <c r="H47" i="68"/>
  <c r="H50" i="67" l="1"/>
  <c r="H51" i="67" s="1"/>
  <c r="H52" i="67" s="1"/>
  <c r="G67" i="68"/>
  <c r="H67" i="68"/>
  <c r="I51" i="68"/>
  <c r="I52" i="68"/>
  <c r="I53" i="68"/>
  <c r="I49" i="68"/>
  <c r="I50" i="68"/>
  <c r="I48" i="68"/>
  <c r="G34" i="68" l="1"/>
  <c r="H34" i="68"/>
  <c r="J50" i="68"/>
  <c r="H53" i="67"/>
  <c r="H25" i="68" l="1"/>
  <c r="G25" i="68"/>
  <c r="H54" i="67"/>
  <c r="G35" i="68"/>
  <c r="H35" i="68"/>
  <c r="I33" i="68" l="1"/>
  <c r="I32" i="68"/>
  <c r="I31" i="68"/>
  <c r="I35" i="68"/>
  <c r="I30" i="68"/>
  <c r="I34" i="68"/>
  <c r="H55" i="67"/>
  <c r="G18" i="68"/>
  <c r="H18" i="68"/>
  <c r="J32" i="68" l="1"/>
  <c r="H56" i="67"/>
  <c r="H61" i="68" l="1"/>
  <c r="G61" i="68"/>
  <c r="H57" i="67"/>
  <c r="H38" i="68"/>
  <c r="G38" i="68"/>
  <c r="G16" i="68" l="1"/>
  <c r="H16" i="68"/>
  <c r="H58" i="67"/>
  <c r="G56" i="68"/>
  <c r="H56" i="68"/>
  <c r="H59" i="67" l="1"/>
  <c r="H69" i="68" l="1"/>
  <c r="G69" i="68"/>
  <c r="H60" i="67"/>
  <c r="H9" i="68"/>
  <c r="G9" i="68"/>
  <c r="H61" i="67" l="1"/>
  <c r="G8" i="68"/>
  <c r="H8" i="68"/>
  <c r="H37" i="68" l="1"/>
  <c r="G37" i="68"/>
  <c r="H62" i="67"/>
  <c r="G24" i="68" l="1"/>
  <c r="H24" i="68"/>
  <c r="H63" i="67"/>
  <c r="G74" i="68" s="1"/>
  <c r="H74" i="68"/>
  <c r="H64" i="67" l="1"/>
  <c r="G39" i="68"/>
  <c r="H39" i="68"/>
  <c r="H65" i="67" l="1"/>
  <c r="H13" i="68"/>
  <c r="G13" i="68"/>
  <c r="H66" i="67" l="1"/>
  <c r="G36" i="68"/>
  <c r="H36" i="68"/>
  <c r="H67" i="67" l="1"/>
  <c r="H40" i="68"/>
  <c r="G40" i="68"/>
  <c r="H62" i="68" l="1"/>
  <c r="G62" i="68"/>
  <c r="H68" i="67"/>
  <c r="G17" i="68" l="1"/>
  <c r="H69" i="67"/>
  <c r="H17" i="68"/>
  <c r="H88" i="68" l="1"/>
  <c r="G88" i="68"/>
  <c r="H70" i="67"/>
  <c r="G46" i="68"/>
  <c r="H46" i="68"/>
  <c r="H27" i="68" l="1"/>
  <c r="G27" i="68"/>
  <c r="I47" i="68"/>
  <c r="I45" i="68"/>
  <c r="I46" i="68"/>
  <c r="I42" i="68"/>
  <c r="I44" i="68"/>
  <c r="I43" i="68"/>
  <c r="H71" i="67"/>
  <c r="H26" i="68" l="1"/>
  <c r="G26" i="68"/>
  <c r="J44" i="68"/>
  <c r="H72" i="67"/>
  <c r="G19" i="68"/>
  <c r="H19" i="68"/>
  <c r="H70" i="68" l="1"/>
  <c r="G70" i="68"/>
  <c r="H73" i="67"/>
  <c r="H28" i="68"/>
  <c r="G28" i="68"/>
  <c r="H64" i="68" l="1"/>
  <c r="G64" i="68"/>
  <c r="I27" i="68"/>
  <c r="I28" i="68"/>
  <c r="I25" i="68"/>
  <c r="I24" i="68"/>
  <c r="I26" i="68"/>
  <c r="I29" i="68"/>
  <c r="H74" i="67"/>
  <c r="H75" i="67" s="1"/>
  <c r="G54" i="68"/>
  <c r="H54" i="68"/>
  <c r="I65" i="68" l="1"/>
  <c r="I62" i="68"/>
  <c r="I63" i="68"/>
  <c r="I60" i="68"/>
  <c r="I61" i="68"/>
  <c r="I64" i="68"/>
  <c r="J26" i="68"/>
  <c r="H76" i="67"/>
  <c r="H11" i="68"/>
  <c r="G11" i="68"/>
  <c r="G20" i="68" l="1"/>
  <c r="H20" i="68"/>
  <c r="J62" i="68"/>
  <c r="H77" i="67"/>
  <c r="G7" i="68"/>
  <c r="H7" i="68"/>
  <c r="H10" i="68" l="1"/>
  <c r="G10" i="68"/>
  <c r="H78" i="67"/>
  <c r="G75" i="68"/>
  <c r="H75" i="68"/>
  <c r="H83" i="68" l="1"/>
  <c r="G83" i="68"/>
  <c r="H79" i="67"/>
  <c r="G77" i="68"/>
  <c r="H77" i="68"/>
  <c r="G84" i="68" l="1"/>
  <c r="H84" i="68"/>
  <c r="H80" i="67"/>
  <c r="G6" i="68"/>
  <c r="H6" i="68"/>
  <c r="H87" i="68" l="1"/>
  <c r="G87" i="68"/>
  <c r="I9" i="68"/>
  <c r="I7" i="68"/>
  <c r="I11" i="68"/>
  <c r="I6" i="68"/>
  <c r="I8" i="68"/>
  <c r="I10" i="68"/>
  <c r="H81" i="67"/>
  <c r="G15" i="68"/>
  <c r="H15" i="68"/>
  <c r="G66" i="68" l="1"/>
  <c r="H66" i="68"/>
  <c r="J8" i="68"/>
  <c r="H82" i="67"/>
  <c r="H58" i="68"/>
  <c r="G58" i="68"/>
  <c r="H83" i="67" l="1"/>
  <c r="G89" i="68"/>
  <c r="H89" i="68"/>
  <c r="G55" i="68"/>
  <c r="H55" i="68"/>
  <c r="G81" i="68" l="1"/>
  <c r="H81" i="68"/>
  <c r="H84" i="67"/>
  <c r="H85" i="67" s="1"/>
  <c r="I87" i="68"/>
  <c r="I88" i="68"/>
  <c r="I86" i="68"/>
  <c r="I85" i="68"/>
  <c r="I84" i="68"/>
  <c r="I89" i="68"/>
  <c r="G57" i="68"/>
  <c r="H57" i="68"/>
  <c r="J86" i="68" l="1"/>
  <c r="H72" i="68"/>
  <c r="G72" i="68"/>
  <c r="H86" i="67"/>
  <c r="G12" i="68"/>
  <c r="H12" i="68"/>
  <c r="H80" i="68" l="1"/>
  <c r="G80" i="68"/>
  <c r="H87" i="67"/>
  <c r="G21" i="68"/>
  <c r="H21" i="68"/>
  <c r="I17" i="68"/>
  <c r="I16" i="68"/>
  <c r="I12" i="68"/>
  <c r="I14" i="68"/>
  <c r="I15" i="68"/>
  <c r="I13" i="68"/>
  <c r="G59" i="68" l="1"/>
  <c r="H59" i="68"/>
  <c r="J14" i="68"/>
  <c r="A14" i="68" s="1"/>
  <c r="H88" i="67"/>
  <c r="H41" i="68"/>
  <c r="G41" i="68"/>
  <c r="H82" i="68" l="1"/>
  <c r="G82" i="68"/>
  <c r="I57" i="68"/>
  <c r="I59" i="68"/>
  <c r="I56" i="68"/>
  <c r="I54" i="68"/>
  <c r="I55" i="68"/>
  <c r="I58" i="68"/>
  <c r="H89" i="67"/>
  <c r="H73" i="68"/>
  <c r="G73" i="68"/>
  <c r="I41" i="68"/>
  <c r="I37" i="68"/>
  <c r="I36" i="68"/>
  <c r="I38" i="68"/>
  <c r="I40" i="68"/>
  <c r="I39" i="68"/>
  <c r="J56" i="68" l="1"/>
  <c r="H90" i="67"/>
  <c r="H68" i="68"/>
  <c r="G68" i="68"/>
  <c r="I83" i="68"/>
  <c r="I81" i="68"/>
  <c r="I78" i="68"/>
  <c r="I82" i="68"/>
  <c r="I79" i="68"/>
  <c r="I80" i="68"/>
  <c r="J38" i="68"/>
  <c r="I72" i="68"/>
  <c r="I76" i="68"/>
  <c r="I74" i="68"/>
  <c r="I77" i="68"/>
  <c r="I73" i="68"/>
  <c r="I75" i="68"/>
  <c r="G23" i="68"/>
  <c r="H23" i="68"/>
  <c r="J80" i="68" l="1"/>
  <c r="I70" i="68"/>
  <c r="I66" i="68"/>
  <c r="I67" i="68"/>
  <c r="I69" i="68"/>
  <c r="I68" i="68"/>
  <c r="I71" i="68"/>
  <c r="G22" i="68"/>
  <c r="H22" i="68"/>
  <c r="I19" i="68" s="1"/>
  <c r="J74" i="68"/>
  <c r="I21" i="68" l="1"/>
  <c r="I20" i="68"/>
  <c r="I22" i="68"/>
  <c r="I18" i="68"/>
  <c r="I23" i="68"/>
  <c r="J68" i="68"/>
  <c r="J20" i="68" l="1"/>
  <c r="A74" i="68" s="1"/>
  <c r="A80" i="68"/>
  <c r="A68" i="68"/>
  <c r="A44" i="68"/>
  <c r="A62" i="68"/>
  <c r="A56" i="68"/>
  <c r="A38" i="68"/>
  <c r="A86" i="68"/>
  <c r="A50" i="68" l="1"/>
  <c r="A26" i="68"/>
  <c r="A8" i="68"/>
  <c r="A32" i="68"/>
  <c r="A20" i="68"/>
  <c r="A296" i="111" l="1"/>
  <c r="C299" i="111" s="1"/>
  <c r="E299" i="111" s="1"/>
  <c r="A104" i="111"/>
  <c r="H104" i="111" s="1"/>
  <c r="A320" i="111"/>
  <c r="C320" i="111" s="1"/>
  <c r="D320" i="111" s="1"/>
  <c r="A230" i="111"/>
  <c r="B230" i="111" s="1"/>
  <c r="A56" i="111"/>
  <c r="H56" i="111" s="1"/>
  <c r="A362" i="111"/>
  <c r="H362" i="111" s="1"/>
  <c r="A164" i="111"/>
  <c r="B164" i="111" s="1"/>
  <c r="A194" i="111"/>
  <c r="H194" i="111" s="1"/>
  <c r="A122" i="111"/>
  <c r="H122" i="111" s="1"/>
  <c r="A140" i="111"/>
  <c r="C140" i="111" s="1"/>
  <c r="F140" i="111" s="1"/>
  <c r="A8" i="111"/>
  <c r="B8" i="111" s="1"/>
  <c r="B23" i="114" s="1"/>
  <c r="A290" i="111"/>
  <c r="H290" i="111" s="1"/>
  <c r="A350" i="111"/>
  <c r="C348" i="111" s="1"/>
  <c r="F348" i="111" s="1"/>
  <c r="A200" i="111"/>
  <c r="C198" i="111" s="1"/>
  <c r="D198" i="111" s="1"/>
  <c r="A50" i="111"/>
  <c r="B50" i="111" s="1"/>
  <c r="A236" i="111"/>
  <c r="C236" i="111" s="1"/>
  <c r="E236" i="111" s="1"/>
  <c r="A272" i="111"/>
  <c r="C270" i="111" s="1"/>
  <c r="F270" i="111" s="1"/>
  <c r="A146" i="111"/>
  <c r="C146" i="111" s="1"/>
  <c r="D146" i="111" s="1"/>
  <c r="A314" i="111"/>
  <c r="C317" i="111" s="1"/>
  <c r="F317" i="111" s="1"/>
  <c r="A14" i="111"/>
  <c r="H14" i="111" s="1"/>
  <c r="F24" i="114" s="1"/>
  <c r="A248" i="111"/>
  <c r="C248" i="111" s="1"/>
  <c r="F248" i="111" s="1"/>
  <c r="A116" i="111"/>
  <c r="C116" i="111" s="1"/>
  <c r="D116" i="111" s="1"/>
  <c r="A242" i="111"/>
  <c r="C245" i="111" s="1"/>
  <c r="E245" i="111" s="1"/>
  <c r="A170" i="111"/>
  <c r="C170" i="111" s="1"/>
  <c r="D170" i="111" s="1"/>
  <c r="A218" i="111"/>
  <c r="C220" i="111" s="1"/>
  <c r="E220" i="111" s="1"/>
  <c r="A92" i="111"/>
  <c r="B92" i="111" s="1"/>
  <c r="A62" i="111"/>
  <c r="H62" i="111" s="1"/>
  <c r="A152" i="111"/>
  <c r="C155" i="111" s="1"/>
  <c r="E155" i="111" s="1"/>
  <c r="A266" i="111"/>
  <c r="C269" i="111" s="1"/>
  <c r="E269" i="111" s="1"/>
  <c r="A326" i="111"/>
  <c r="C329" i="111" s="1"/>
  <c r="F329" i="111" s="1"/>
  <c r="A80" i="111"/>
  <c r="H80" i="111" s="1"/>
  <c r="A20" i="111"/>
  <c r="H20" i="111" s="1"/>
  <c r="F25" i="114" s="1"/>
  <c r="A110" i="111"/>
  <c r="C110" i="111" s="1"/>
  <c r="C111" i="111" s="1"/>
  <c r="F111" i="111" s="1"/>
  <c r="A224" i="111"/>
  <c r="C227" i="111" s="1"/>
  <c r="E227" i="111" s="1"/>
  <c r="A38" i="111"/>
  <c r="C38" i="111" s="1"/>
  <c r="D38" i="111" s="1"/>
  <c r="A302" i="111"/>
  <c r="C305" i="111" s="1"/>
  <c r="F305" i="111" s="1"/>
  <c r="A44" i="111"/>
  <c r="B44" i="111" s="1"/>
  <c r="A134" i="111"/>
  <c r="C137" i="111" s="1"/>
  <c r="E137" i="111" s="1"/>
  <c r="A158" i="111"/>
  <c r="B158" i="111" s="1"/>
  <c r="A176" i="111"/>
  <c r="B176" i="111" s="1"/>
  <c r="A128" i="111"/>
  <c r="C130" i="111" s="1"/>
  <c r="F130" i="111" s="1"/>
  <c r="A338" i="111"/>
  <c r="H338" i="111" s="1"/>
  <c r="A254" i="111"/>
  <c r="C252" i="111" s="1"/>
  <c r="E252" i="111" s="1"/>
  <c r="A182" i="111"/>
  <c r="C182" i="111" s="1"/>
  <c r="E182" i="111" s="1"/>
  <c r="A278" i="111"/>
  <c r="C278" i="111" s="1"/>
  <c r="F278" i="111" s="1"/>
  <c r="A74" i="111"/>
  <c r="C74" i="111" s="1"/>
  <c r="E74" i="111" s="1"/>
  <c r="A308" i="111"/>
  <c r="C309" i="111" s="1"/>
  <c r="A86" i="111"/>
  <c r="H86" i="111" s="1"/>
  <c r="A98" i="111"/>
  <c r="B98" i="111" s="1"/>
  <c r="A284" i="111"/>
  <c r="C283" i="111" s="1"/>
  <c r="D283" i="111" s="1"/>
  <c r="A188" i="111"/>
  <c r="C191" i="111" s="1"/>
  <c r="D191" i="111" s="1"/>
  <c r="A26" i="111"/>
  <c r="C26" i="111" s="1"/>
  <c r="C29" i="111" s="1"/>
  <c r="D29" i="111" s="1"/>
  <c r="A32" i="111"/>
  <c r="H32" i="111" s="1"/>
  <c r="A206" i="111"/>
  <c r="C207" i="111" s="1"/>
  <c r="D207" i="111" s="1"/>
  <c r="A344" i="111"/>
  <c r="C346" i="111" s="1"/>
  <c r="D346" i="111" s="1"/>
  <c r="A68" i="111"/>
  <c r="B68" i="111" s="1"/>
  <c r="A212" i="111"/>
  <c r="H212" i="111" s="1"/>
  <c r="A356" i="111"/>
  <c r="H356" i="111" s="1"/>
  <c r="A260" i="111"/>
  <c r="C260" i="111" s="1"/>
  <c r="E260" i="111" s="1"/>
  <c r="A332" i="111"/>
  <c r="C332" i="111" s="1"/>
  <c r="F332" i="111" s="1"/>
  <c r="C350" i="111"/>
  <c r="D350" i="111" s="1"/>
  <c r="C322" i="111" l="1"/>
  <c r="F322" i="111" s="1"/>
  <c r="C323" i="111"/>
  <c r="E323" i="111" s="1"/>
  <c r="B320" i="111"/>
  <c r="E320" i="111"/>
  <c r="C290" i="111"/>
  <c r="E290" i="111" s="1"/>
  <c r="F320" i="111"/>
  <c r="C319" i="111"/>
  <c r="F319" i="111" s="1"/>
  <c r="C318" i="111"/>
  <c r="F318" i="111" s="1"/>
  <c r="H320" i="111"/>
  <c r="C321" i="111"/>
  <c r="E321" i="111" s="1"/>
  <c r="F146" i="111"/>
  <c r="E146" i="111"/>
  <c r="B56" i="111"/>
  <c r="C56" i="111"/>
  <c r="C54" i="111" s="1"/>
  <c r="E54" i="111" s="1"/>
  <c r="C247" i="111"/>
  <c r="F247" i="111" s="1"/>
  <c r="D248" i="111"/>
  <c r="E317" i="111"/>
  <c r="G317" i="111" s="1"/>
  <c r="C64" i="111"/>
  <c r="E64" i="111" s="1"/>
  <c r="E38" i="111"/>
  <c r="C37" i="111"/>
  <c r="D37" i="111" s="1"/>
  <c r="E248" i="111"/>
  <c r="G248" i="111" s="1"/>
  <c r="C352" i="111"/>
  <c r="D352" i="111" s="1"/>
  <c r="C349" i="111"/>
  <c r="E349" i="111" s="1"/>
  <c r="C351" i="111"/>
  <c r="E351" i="111" s="1"/>
  <c r="E278" i="111"/>
  <c r="G278" i="111" s="1"/>
  <c r="D278" i="111"/>
  <c r="E348" i="111"/>
  <c r="G348" i="111" s="1"/>
  <c r="C249" i="111"/>
  <c r="E249" i="111" s="1"/>
  <c r="F38" i="111"/>
  <c r="C36" i="111"/>
  <c r="E36" i="111" s="1"/>
  <c r="E350" i="111"/>
  <c r="C281" i="111"/>
  <c r="F281" i="111" s="1"/>
  <c r="D317" i="111"/>
  <c r="F269" i="111"/>
  <c r="G269" i="111" s="1"/>
  <c r="H266" i="111"/>
  <c r="C279" i="111"/>
  <c r="F279" i="111" s="1"/>
  <c r="F350" i="111"/>
  <c r="F252" i="111"/>
  <c r="G252" i="111" s="1"/>
  <c r="C250" i="111"/>
  <c r="F250" i="111" s="1"/>
  <c r="H44" i="111"/>
  <c r="C63" i="111"/>
  <c r="D63" i="111" s="1"/>
  <c r="C44" i="111"/>
  <c r="C46" i="111" s="1"/>
  <c r="D46" i="111" s="1"/>
  <c r="B32" i="111"/>
  <c r="C246" i="111"/>
  <c r="D246" i="111" s="1"/>
  <c r="B278" i="111"/>
  <c r="H350" i="111"/>
  <c r="C268" i="111"/>
  <c r="F268" i="111" s="1"/>
  <c r="C251" i="111"/>
  <c r="F251" i="111" s="1"/>
  <c r="H278" i="111"/>
  <c r="B350" i="111"/>
  <c r="C32" i="111"/>
  <c r="C34" i="111" s="1"/>
  <c r="E34" i="111" s="1"/>
  <c r="C266" i="111"/>
  <c r="F266" i="111" s="1"/>
  <c r="C265" i="111"/>
  <c r="E265" i="111" s="1"/>
  <c r="C277" i="111"/>
  <c r="F277" i="111" s="1"/>
  <c r="D348" i="111"/>
  <c r="D269" i="111"/>
  <c r="B266" i="111"/>
  <c r="C267" i="111"/>
  <c r="F267" i="111" s="1"/>
  <c r="C280" i="111"/>
  <c r="E280" i="111" s="1"/>
  <c r="C264" i="111"/>
  <c r="F264" i="111" s="1"/>
  <c r="B248" i="111"/>
  <c r="H248" i="111"/>
  <c r="C353" i="111"/>
  <c r="F353" i="111" s="1"/>
  <c r="E140" i="111"/>
  <c r="G140" i="111" s="1"/>
  <c r="C222" i="111"/>
  <c r="F222" i="111" s="1"/>
  <c r="D140" i="111"/>
  <c r="F191" i="111"/>
  <c r="B140" i="111"/>
  <c r="B104" i="111"/>
  <c r="E283" i="111"/>
  <c r="C93" i="111"/>
  <c r="D93" i="111" s="1"/>
  <c r="D252" i="111"/>
  <c r="C39" i="111"/>
  <c r="D39" i="111" s="1"/>
  <c r="C230" i="111"/>
  <c r="E230" i="111" s="1"/>
  <c r="H8" i="111"/>
  <c r="F23" i="114" s="1"/>
  <c r="E191" i="111"/>
  <c r="C289" i="111"/>
  <c r="E289" i="111" s="1"/>
  <c r="B314" i="111"/>
  <c r="C315" i="111"/>
  <c r="D315" i="111" s="1"/>
  <c r="C152" i="111"/>
  <c r="D152" i="111" s="1"/>
  <c r="C256" i="111"/>
  <c r="F256" i="111" s="1"/>
  <c r="C276" i="111"/>
  <c r="F276" i="111" s="1"/>
  <c r="F182" i="111"/>
  <c r="G182" i="111" s="1"/>
  <c r="C293" i="111"/>
  <c r="F293" i="111" s="1"/>
  <c r="B290" i="111"/>
  <c r="C151" i="111"/>
  <c r="E151" i="111" s="1"/>
  <c r="H230" i="111"/>
  <c r="C14" i="111"/>
  <c r="C13" i="111" s="1"/>
  <c r="F13" i="111" s="1"/>
  <c r="C229" i="111"/>
  <c r="D229" i="111" s="1"/>
  <c r="C228" i="111"/>
  <c r="D228" i="111" s="1"/>
  <c r="C288" i="111"/>
  <c r="F288" i="111" s="1"/>
  <c r="C232" i="111"/>
  <c r="F232" i="111" s="1"/>
  <c r="C233" i="111"/>
  <c r="F233" i="111" s="1"/>
  <c r="C231" i="111"/>
  <c r="E231" i="111" s="1"/>
  <c r="C291" i="111"/>
  <c r="D291" i="111" s="1"/>
  <c r="F155" i="111"/>
  <c r="G155" i="111" s="1"/>
  <c r="C153" i="111"/>
  <c r="E153" i="111" s="1"/>
  <c r="H152" i="111"/>
  <c r="C361" i="111"/>
  <c r="F361" i="111" s="1"/>
  <c r="C285" i="111"/>
  <c r="E285" i="111" s="1"/>
  <c r="D137" i="111"/>
  <c r="C259" i="111"/>
  <c r="F259" i="111" s="1"/>
  <c r="H242" i="111"/>
  <c r="C262" i="111"/>
  <c r="E262" i="111" s="1"/>
  <c r="C190" i="111"/>
  <c r="E190" i="111" s="1"/>
  <c r="C316" i="111"/>
  <c r="D316" i="111" s="1"/>
  <c r="H188" i="111"/>
  <c r="B200" i="111"/>
  <c r="C345" i="111"/>
  <c r="F345" i="111" s="1"/>
  <c r="F346" i="111"/>
  <c r="C296" i="111"/>
  <c r="F74" i="111"/>
  <c r="G74" i="111" s="1"/>
  <c r="F299" i="111"/>
  <c r="G299" i="111" s="1"/>
  <c r="D329" i="111"/>
  <c r="D74" i="111"/>
  <c r="D299" i="111"/>
  <c r="C362" i="111"/>
  <c r="D362" i="111" s="1"/>
  <c r="C297" i="111"/>
  <c r="D297" i="111" s="1"/>
  <c r="E198" i="111"/>
  <c r="C365" i="111"/>
  <c r="D365" i="111" s="1"/>
  <c r="F137" i="111"/>
  <c r="G137" i="111" s="1"/>
  <c r="E116" i="111"/>
  <c r="C157" i="111"/>
  <c r="D157" i="111" s="1"/>
  <c r="C240" i="111"/>
  <c r="F240" i="111" s="1"/>
  <c r="F116" i="111"/>
  <c r="D245" i="111"/>
  <c r="B188" i="111"/>
  <c r="C244" i="111"/>
  <c r="D244" i="111" s="1"/>
  <c r="H200" i="111"/>
  <c r="C167" i="111"/>
  <c r="D167" i="111" s="1"/>
  <c r="F245" i="111"/>
  <c r="G245" i="111" s="1"/>
  <c r="C162" i="111"/>
  <c r="E162" i="111" s="1"/>
  <c r="C161" i="111"/>
  <c r="F161" i="111" s="1"/>
  <c r="H50" i="111"/>
  <c r="C243" i="111"/>
  <c r="F243" i="111" s="1"/>
  <c r="E207" i="111"/>
  <c r="C80" i="111"/>
  <c r="D80" i="111" s="1"/>
  <c r="C199" i="111"/>
  <c r="E199" i="111" s="1"/>
  <c r="C75" i="111"/>
  <c r="E75" i="111" s="1"/>
  <c r="C201" i="111"/>
  <c r="D201" i="111" s="1"/>
  <c r="F198" i="111"/>
  <c r="C114" i="111"/>
  <c r="E114" i="111" s="1"/>
  <c r="F260" i="111"/>
  <c r="G260" i="111" s="1"/>
  <c r="C61" i="111"/>
  <c r="F61" i="111" s="1"/>
  <c r="C263" i="111"/>
  <c r="E263" i="111" s="1"/>
  <c r="H260" i="111"/>
  <c r="H38" i="111"/>
  <c r="C255" i="111"/>
  <c r="D255" i="111" s="1"/>
  <c r="C313" i="111"/>
  <c r="D313" i="111" s="1"/>
  <c r="C8" i="111"/>
  <c r="C10" i="111" s="1"/>
  <c r="D10" i="111" s="1"/>
  <c r="D260" i="111"/>
  <c r="B38" i="111"/>
  <c r="C189" i="111"/>
  <c r="F189" i="111" s="1"/>
  <c r="C312" i="111"/>
  <c r="D312" i="111" s="1"/>
  <c r="C187" i="111"/>
  <c r="D187" i="111" s="1"/>
  <c r="C186" i="111"/>
  <c r="D186" i="111" s="1"/>
  <c r="C188" i="111"/>
  <c r="D188" i="111" s="1"/>
  <c r="C314" i="111"/>
  <c r="D314" i="111" s="1"/>
  <c r="B260" i="111"/>
  <c r="C60" i="111"/>
  <c r="F60" i="111" s="1"/>
  <c r="C257" i="111"/>
  <c r="D257" i="111" s="1"/>
  <c r="C40" i="111"/>
  <c r="D40" i="111" s="1"/>
  <c r="C41" i="111"/>
  <c r="F41" i="111" s="1"/>
  <c r="C62" i="111"/>
  <c r="C65" i="111" s="1"/>
  <c r="E65" i="111" s="1"/>
  <c r="H254" i="111"/>
  <c r="B254" i="111"/>
  <c r="E329" i="111"/>
  <c r="G329" i="111" s="1"/>
  <c r="F207" i="111"/>
  <c r="C77" i="111"/>
  <c r="E77" i="111" s="1"/>
  <c r="C364" i="111"/>
  <c r="F364" i="111" s="1"/>
  <c r="C363" i="111"/>
  <c r="F363" i="111" s="1"/>
  <c r="C294" i="111"/>
  <c r="F294" i="111" s="1"/>
  <c r="B296" i="111"/>
  <c r="D227" i="111"/>
  <c r="F283" i="111"/>
  <c r="C90" i="111"/>
  <c r="D90" i="111" s="1"/>
  <c r="C360" i="111"/>
  <c r="E360" i="111" s="1"/>
  <c r="C204" i="111"/>
  <c r="E204" i="111" s="1"/>
  <c r="C327" i="111"/>
  <c r="F327" i="111" s="1"/>
  <c r="C354" i="111"/>
  <c r="F354" i="111" s="1"/>
  <c r="H116" i="111"/>
  <c r="C119" i="111"/>
  <c r="E119" i="111" s="1"/>
  <c r="B74" i="111"/>
  <c r="C203" i="111"/>
  <c r="C298" i="111"/>
  <c r="C72" i="111"/>
  <c r="D72" i="111" s="1"/>
  <c r="H296" i="111"/>
  <c r="C76" i="111"/>
  <c r="D76" i="111" s="1"/>
  <c r="C145" i="111"/>
  <c r="D145" i="111" s="1"/>
  <c r="B362" i="111"/>
  <c r="C295" i="111"/>
  <c r="D295" i="111" s="1"/>
  <c r="D26" i="111"/>
  <c r="C196" i="111"/>
  <c r="D196" i="111" s="1"/>
  <c r="C25" i="111"/>
  <c r="F25" i="111" s="1"/>
  <c r="D332" i="111"/>
  <c r="F236" i="111"/>
  <c r="G236" i="111" s="1"/>
  <c r="E346" i="111"/>
  <c r="C166" i="111"/>
  <c r="E166" i="111" s="1"/>
  <c r="H164" i="111"/>
  <c r="C159" i="111"/>
  <c r="D159" i="111" s="1"/>
  <c r="B80" i="111"/>
  <c r="C50" i="111"/>
  <c r="C51" i="111" s="1"/>
  <c r="E51" i="111" s="1"/>
  <c r="C241" i="111"/>
  <c r="E241" i="111" s="1"/>
  <c r="C158" i="111"/>
  <c r="F158" i="111" s="1"/>
  <c r="C344" i="111"/>
  <c r="D344" i="111" s="1"/>
  <c r="C164" i="111"/>
  <c r="F164" i="111" s="1"/>
  <c r="B242" i="111"/>
  <c r="B308" i="111"/>
  <c r="H158" i="111"/>
  <c r="C342" i="111"/>
  <c r="E342" i="111" s="1"/>
  <c r="C165" i="111"/>
  <c r="D165" i="111" s="1"/>
  <c r="C242" i="111"/>
  <c r="F242" i="111" s="1"/>
  <c r="C163" i="111"/>
  <c r="D163" i="111" s="1"/>
  <c r="C306" i="111"/>
  <c r="D306" i="111" s="1"/>
  <c r="C73" i="111"/>
  <c r="F73" i="111" s="1"/>
  <c r="H206" i="111"/>
  <c r="C117" i="111"/>
  <c r="D117" i="111" s="1"/>
  <c r="C326" i="111"/>
  <c r="E326" i="111" s="1"/>
  <c r="C328" i="111"/>
  <c r="D328" i="111" s="1"/>
  <c r="C134" i="111"/>
  <c r="E134" i="111" s="1"/>
  <c r="C135" i="111"/>
  <c r="D135" i="111" s="1"/>
  <c r="C206" i="111"/>
  <c r="F206" i="111" s="1"/>
  <c r="H134" i="111"/>
  <c r="C205" i="111"/>
  <c r="E205" i="111" s="1"/>
  <c r="D155" i="111"/>
  <c r="F26" i="111"/>
  <c r="C183" i="111"/>
  <c r="E183" i="111" s="1"/>
  <c r="F29" i="111"/>
  <c r="B302" i="111"/>
  <c r="E332" i="111"/>
  <c r="G332" i="111" s="1"/>
  <c r="C154" i="111"/>
  <c r="D154" i="111" s="1"/>
  <c r="C184" i="111"/>
  <c r="E184" i="111" s="1"/>
  <c r="B194" i="111"/>
  <c r="C197" i="111"/>
  <c r="D197" i="111" s="1"/>
  <c r="C193" i="111"/>
  <c r="F193" i="111" s="1"/>
  <c r="C192" i="111"/>
  <c r="E192" i="111" s="1"/>
  <c r="H68" i="111"/>
  <c r="C235" i="111"/>
  <c r="E235" i="111" s="1"/>
  <c r="H236" i="111"/>
  <c r="C194" i="111"/>
  <c r="F194" i="111" s="1"/>
  <c r="D256" i="111"/>
  <c r="C88" i="111"/>
  <c r="F88" i="111" s="1"/>
  <c r="C234" i="111"/>
  <c r="F234" i="111" s="1"/>
  <c r="C237" i="111"/>
  <c r="E237" i="111" s="1"/>
  <c r="E170" i="111"/>
  <c r="C87" i="111"/>
  <c r="E87" i="111" s="1"/>
  <c r="C169" i="111"/>
  <c r="D169" i="111" s="1"/>
  <c r="F170" i="111"/>
  <c r="C84" i="111"/>
  <c r="D84" i="111" s="1"/>
  <c r="C176" i="111"/>
  <c r="D176" i="111" s="1"/>
  <c r="C179" i="111"/>
  <c r="E179" i="111" s="1"/>
  <c r="C168" i="111"/>
  <c r="F168" i="111" s="1"/>
  <c r="C238" i="111"/>
  <c r="D238" i="111" s="1"/>
  <c r="C195" i="111"/>
  <c r="E195" i="111" s="1"/>
  <c r="C173" i="111"/>
  <c r="F173" i="111" s="1"/>
  <c r="C86" i="111"/>
  <c r="C89" i="111" s="1"/>
  <c r="F89" i="111" s="1"/>
  <c r="C85" i="111"/>
  <c r="F85" i="111" s="1"/>
  <c r="H176" i="111"/>
  <c r="B236" i="111"/>
  <c r="C177" i="111"/>
  <c r="D177" i="111" s="1"/>
  <c r="C175" i="111"/>
  <c r="E175" i="111" s="1"/>
  <c r="C20" i="111"/>
  <c r="C21" i="111" s="1"/>
  <c r="E21" i="111" s="1"/>
  <c r="C178" i="111"/>
  <c r="E178" i="111" s="1"/>
  <c r="C239" i="111"/>
  <c r="F239" i="111" s="1"/>
  <c r="C172" i="111"/>
  <c r="E172" i="111" s="1"/>
  <c r="B86" i="111"/>
  <c r="D236" i="111"/>
  <c r="C174" i="111"/>
  <c r="F174" i="111" s="1"/>
  <c r="C68" i="111"/>
  <c r="C71" i="111" s="1"/>
  <c r="D71" i="111" s="1"/>
  <c r="B20" i="111"/>
  <c r="B25" i="114" s="1"/>
  <c r="B170" i="111"/>
  <c r="H170" i="111"/>
  <c r="C171" i="111"/>
  <c r="D171" i="111" s="1"/>
  <c r="B146" i="111"/>
  <c r="H92" i="111"/>
  <c r="C339" i="111"/>
  <c r="D339" i="111" s="1"/>
  <c r="C341" i="111"/>
  <c r="D341" i="111" s="1"/>
  <c r="C334" i="111"/>
  <c r="E334" i="111" s="1"/>
  <c r="C286" i="111"/>
  <c r="F286" i="111" s="1"/>
  <c r="C142" i="111"/>
  <c r="D142" i="111" s="1"/>
  <c r="C91" i="111"/>
  <c r="E91" i="111" s="1"/>
  <c r="B14" i="111"/>
  <c r="B24" i="114" s="1"/>
  <c r="H302" i="111"/>
  <c r="H26" i="111"/>
  <c r="F26" i="114" s="1"/>
  <c r="H284" i="111"/>
  <c r="H326" i="111"/>
  <c r="C147" i="111"/>
  <c r="E147" i="111" s="1"/>
  <c r="C208" i="111"/>
  <c r="F208" i="111" s="1"/>
  <c r="B26" i="111"/>
  <c r="B26" i="114" s="1"/>
  <c r="B116" i="111"/>
  <c r="C92" i="111"/>
  <c r="C94" i="111" s="1"/>
  <c r="F94" i="111" s="1"/>
  <c r="C95" i="111"/>
  <c r="D95" i="111" s="1"/>
  <c r="C325" i="111"/>
  <c r="F325" i="111" s="1"/>
  <c r="C181" i="111"/>
  <c r="F181" i="111" s="1"/>
  <c r="H182" i="111"/>
  <c r="E305" i="111"/>
  <c r="G305" i="111" s="1"/>
  <c r="C301" i="111"/>
  <c r="F301" i="111" s="1"/>
  <c r="C224" i="111"/>
  <c r="F224" i="111" s="1"/>
  <c r="C303" i="111"/>
  <c r="E303" i="111" s="1"/>
  <c r="B284" i="111"/>
  <c r="C282" i="111"/>
  <c r="D282" i="111" s="1"/>
  <c r="C104" i="111"/>
  <c r="F104" i="111" s="1"/>
  <c r="C357" i="111"/>
  <c r="E357" i="111" s="1"/>
  <c r="C356" i="111"/>
  <c r="E356" i="111" s="1"/>
  <c r="C144" i="111"/>
  <c r="F144" i="111" s="1"/>
  <c r="C302" i="111"/>
  <c r="E302" i="111" s="1"/>
  <c r="B332" i="111"/>
  <c r="C337" i="111"/>
  <c r="D337" i="111" s="1"/>
  <c r="C148" i="111"/>
  <c r="E148" i="111" s="1"/>
  <c r="C185" i="111"/>
  <c r="F185" i="111" s="1"/>
  <c r="C27" i="111"/>
  <c r="E27" i="111" s="1"/>
  <c r="H224" i="111"/>
  <c r="C300" i="111"/>
  <c r="F300" i="111" s="1"/>
  <c r="C284" i="111"/>
  <c r="F284" i="111" s="1"/>
  <c r="C358" i="111"/>
  <c r="F358" i="111" s="1"/>
  <c r="C150" i="111"/>
  <c r="F150" i="111" s="1"/>
  <c r="C223" i="111"/>
  <c r="D223" i="111" s="1"/>
  <c r="B182" i="111"/>
  <c r="H140" i="111"/>
  <c r="D305" i="111"/>
  <c r="F227" i="111"/>
  <c r="G227" i="111" s="1"/>
  <c r="C287" i="111"/>
  <c r="E287" i="111" s="1"/>
  <c r="B356" i="111"/>
  <c r="D182" i="111"/>
  <c r="E29" i="111"/>
  <c r="C28" i="111"/>
  <c r="F28" i="111" s="1"/>
  <c r="C304" i="111"/>
  <c r="D304" i="111" s="1"/>
  <c r="C180" i="111"/>
  <c r="E180" i="111" s="1"/>
  <c r="B224" i="111"/>
  <c r="C226" i="111"/>
  <c r="F226" i="111" s="1"/>
  <c r="B206" i="111"/>
  <c r="C209" i="111"/>
  <c r="D209" i="111" s="1"/>
  <c r="C132" i="111"/>
  <c r="F132" i="111" s="1"/>
  <c r="B134" i="111"/>
  <c r="C133" i="111"/>
  <c r="D133" i="111" s="1"/>
  <c r="C324" i="111"/>
  <c r="D324" i="111" s="1"/>
  <c r="C136" i="111"/>
  <c r="F136" i="111" s="1"/>
  <c r="C202" i="111"/>
  <c r="F202" i="111" s="1"/>
  <c r="C225" i="111"/>
  <c r="D225" i="111" s="1"/>
  <c r="H74" i="111"/>
  <c r="C292" i="111"/>
  <c r="D292" i="111" s="1"/>
  <c r="C139" i="111"/>
  <c r="E139" i="111" s="1"/>
  <c r="C200" i="111"/>
  <c r="E200" i="111" s="1"/>
  <c r="C118" i="111"/>
  <c r="C24" i="111"/>
  <c r="E24" i="111" s="1"/>
  <c r="E26" i="111"/>
  <c r="C336" i="111"/>
  <c r="F336" i="111" s="1"/>
  <c r="B152" i="111"/>
  <c r="C359" i="111"/>
  <c r="D359" i="111" s="1"/>
  <c r="H146" i="111"/>
  <c r="C331" i="111"/>
  <c r="E331" i="111" s="1"/>
  <c r="B326" i="111"/>
  <c r="C115" i="111"/>
  <c r="C219" i="111"/>
  <c r="F219" i="111" s="1"/>
  <c r="D110" i="111"/>
  <c r="C254" i="111"/>
  <c r="F254" i="111" s="1"/>
  <c r="B62" i="111"/>
  <c r="C330" i="111"/>
  <c r="D330" i="111" s="1"/>
  <c r="C253" i="111"/>
  <c r="D253" i="111" s="1"/>
  <c r="C258" i="111"/>
  <c r="C333" i="111"/>
  <c r="D333" i="111" s="1"/>
  <c r="C335" i="111"/>
  <c r="D335" i="111" s="1"/>
  <c r="H332" i="111"/>
  <c r="H314" i="111"/>
  <c r="C261" i="111"/>
  <c r="F220" i="111"/>
  <c r="G220" i="111" s="1"/>
  <c r="E110" i="111"/>
  <c r="C272" i="111"/>
  <c r="F272" i="111" s="1"/>
  <c r="D220" i="111"/>
  <c r="C128" i="111"/>
  <c r="D128" i="111" s="1"/>
  <c r="E130" i="111"/>
  <c r="G130" i="111" s="1"/>
  <c r="C127" i="111"/>
  <c r="D127" i="111" s="1"/>
  <c r="B110" i="111"/>
  <c r="C125" i="111"/>
  <c r="D125" i="111" s="1"/>
  <c r="E270" i="111"/>
  <c r="G270" i="111" s="1"/>
  <c r="C275" i="111"/>
  <c r="F275" i="111" s="1"/>
  <c r="H272" i="111"/>
  <c r="E111" i="111"/>
  <c r="G111" i="111" s="1"/>
  <c r="E309" i="111"/>
  <c r="F309" i="111"/>
  <c r="D309" i="111"/>
  <c r="D111" i="111"/>
  <c r="C126" i="111"/>
  <c r="F126" i="111" s="1"/>
  <c r="C122" i="111"/>
  <c r="F122" i="111" s="1"/>
  <c r="C129" i="111"/>
  <c r="E129" i="111" s="1"/>
  <c r="H344" i="111"/>
  <c r="C343" i="111"/>
  <c r="D343" i="111" s="1"/>
  <c r="C112" i="111"/>
  <c r="E112" i="111" s="1"/>
  <c r="C274" i="111"/>
  <c r="F274" i="111" s="1"/>
  <c r="C215" i="111"/>
  <c r="D215" i="111" s="1"/>
  <c r="B218" i="111"/>
  <c r="C212" i="111"/>
  <c r="F212" i="111" s="1"/>
  <c r="C340" i="111"/>
  <c r="C218" i="111"/>
  <c r="C141" i="111"/>
  <c r="C273" i="111"/>
  <c r="F273" i="111" s="1"/>
  <c r="C121" i="111"/>
  <c r="H308" i="111"/>
  <c r="C308" i="111"/>
  <c r="C97" i="111"/>
  <c r="D97" i="111" s="1"/>
  <c r="D130" i="111"/>
  <c r="C156" i="111"/>
  <c r="F156" i="111" s="1"/>
  <c r="H98" i="111"/>
  <c r="C271" i="111"/>
  <c r="D271" i="111" s="1"/>
  <c r="C355" i="111"/>
  <c r="D355" i="111" s="1"/>
  <c r="C149" i="111"/>
  <c r="F149" i="111" s="1"/>
  <c r="C338" i="111"/>
  <c r="C143" i="111"/>
  <c r="C138" i="111"/>
  <c r="B122" i="111"/>
  <c r="C109" i="111"/>
  <c r="F109" i="111" s="1"/>
  <c r="B344" i="111"/>
  <c r="C210" i="111"/>
  <c r="E210" i="111" s="1"/>
  <c r="C211" i="111"/>
  <c r="D211" i="111" s="1"/>
  <c r="C160" i="111"/>
  <c r="F160" i="111" s="1"/>
  <c r="B338" i="111"/>
  <c r="F110" i="111"/>
  <c r="D270" i="111"/>
  <c r="C98" i="111"/>
  <c r="C99" i="111" s="1"/>
  <c r="F99" i="111" s="1"/>
  <c r="C347" i="111"/>
  <c r="F347" i="111" s="1"/>
  <c r="H128" i="111"/>
  <c r="C213" i="111"/>
  <c r="D213" i="111" s="1"/>
  <c r="C216" i="111"/>
  <c r="D216" i="111" s="1"/>
  <c r="C307" i="111"/>
  <c r="E307" i="111" s="1"/>
  <c r="C310" i="111"/>
  <c r="D310" i="111" s="1"/>
  <c r="H110" i="111"/>
  <c r="B212" i="111"/>
  <c r="B272" i="111"/>
  <c r="H218" i="111"/>
  <c r="C311" i="111"/>
  <c r="D311" i="111" s="1"/>
  <c r="C113" i="111"/>
  <c r="E113" i="111" s="1"/>
  <c r="C108" i="111"/>
  <c r="F108" i="111" s="1"/>
  <c r="C131" i="111"/>
  <c r="F131" i="111" s="1"/>
  <c r="C214" i="111"/>
  <c r="E214" i="111" s="1"/>
  <c r="C217" i="111"/>
  <c r="F217" i="111" s="1"/>
  <c r="B128" i="111"/>
  <c r="C124" i="111"/>
  <c r="F124" i="111" s="1"/>
  <c r="C123" i="111"/>
  <c r="E123" i="111" s="1"/>
  <c r="C221" i="111"/>
  <c r="D221" i="111" s="1"/>
  <c r="C120" i="111"/>
  <c r="F120" i="111" s="1"/>
  <c r="C82" i="111"/>
  <c r="D82" i="111" s="1"/>
  <c r="C83" i="111"/>
  <c r="D83" i="111" s="1"/>
  <c r="C79" i="111"/>
  <c r="E79" i="111" s="1"/>
  <c r="C57" i="111"/>
  <c r="D57" i="111" s="1"/>
  <c r="C55" i="111"/>
  <c r="E55" i="111" s="1"/>
  <c r="C59" i="111"/>
  <c r="D59" i="111" s="1"/>
  <c r="C58" i="111"/>
  <c r="F58" i="111" s="1"/>
  <c r="D322" i="111"/>
  <c r="F290" i="111"/>
  <c r="G290" i="111" s="1"/>
  <c r="D321" i="111"/>
  <c r="F323" i="111"/>
  <c r="G323" i="111" s="1"/>
  <c r="D290" i="111"/>
  <c r="F321" i="111"/>
  <c r="G321" i="111" s="1"/>
  <c r="E322" i="111"/>
  <c r="G322" i="111" s="1"/>
  <c r="F56" i="111"/>
  <c r="D54" i="111"/>
  <c r="C100" i="111"/>
  <c r="D100" i="111" s="1"/>
  <c r="C101" i="111"/>
  <c r="C66" i="111"/>
  <c r="F66" i="111" s="1"/>
  <c r="C67" i="111"/>
  <c r="F67" i="111" s="1"/>
  <c r="C69" i="111"/>
  <c r="F69" i="111" s="1"/>
  <c r="C105" i="111"/>
  <c r="F105" i="111" s="1"/>
  <c r="D323" i="111"/>
  <c r="C102" i="111"/>
  <c r="C107" i="111"/>
  <c r="C106" i="111"/>
  <c r="C103" i="111"/>
  <c r="C70" i="111"/>
  <c r="C96" i="111"/>
  <c r="C78" i="111"/>
  <c r="C81" i="111"/>
  <c r="D349" i="111" l="1"/>
  <c r="G320" i="111"/>
  <c r="E319" i="111"/>
  <c r="G319" i="111" s="1"/>
  <c r="D56" i="111"/>
  <c r="F54" i="111"/>
  <c r="G54" i="111" s="1"/>
  <c r="E56" i="111"/>
  <c r="E318" i="111"/>
  <c r="G318" i="111" s="1"/>
  <c r="D319" i="111"/>
  <c r="D247" i="111"/>
  <c r="D318" i="111"/>
  <c r="E247" i="111"/>
  <c r="G247" i="111" s="1"/>
  <c r="G146" i="111"/>
  <c r="E63" i="111"/>
  <c r="F63" i="111"/>
  <c r="C31" i="111"/>
  <c r="D31" i="111" s="1"/>
  <c r="C30" i="111"/>
  <c r="E30" i="111" s="1"/>
  <c r="G191" i="111"/>
  <c r="D280" i="111"/>
  <c r="F280" i="111"/>
  <c r="G280" i="111" s="1"/>
  <c r="C33" i="111"/>
  <c r="D33" i="111" s="1"/>
  <c r="C35" i="111"/>
  <c r="D35" i="111" s="1"/>
  <c r="D64" i="111"/>
  <c r="F64" i="111"/>
  <c r="G64" i="111" s="1"/>
  <c r="E44" i="111"/>
  <c r="D32" i="111"/>
  <c r="D288" i="111"/>
  <c r="D361" i="111"/>
  <c r="D34" i="111"/>
  <c r="E361" i="111"/>
  <c r="G361" i="111" s="1"/>
  <c r="D233" i="111"/>
  <c r="E233" i="111"/>
  <c r="G233" i="111" s="1"/>
  <c r="F289" i="111"/>
  <c r="G289" i="111" s="1"/>
  <c r="D289" i="111"/>
  <c r="C45" i="111"/>
  <c r="E45" i="111" s="1"/>
  <c r="F32" i="111"/>
  <c r="E32" i="111"/>
  <c r="E288" i="111"/>
  <c r="G288" i="111" s="1"/>
  <c r="F34" i="111"/>
  <c r="G34" i="111" s="1"/>
  <c r="C43" i="111"/>
  <c r="E43" i="111" s="1"/>
  <c r="F37" i="111"/>
  <c r="G38" i="111"/>
  <c r="E37" i="111"/>
  <c r="D265" i="111"/>
  <c r="F265" i="111"/>
  <c r="G265" i="111" s="1"/>
  <c r="F36" i="111"/>
  <c r="G36" i="111" s="1"/>
  <c r="D36" i="111"/>
  <c r="F352" i="111"/>
  <c r="E352" i="111"/>
  <c r="G350" i="111"/>
  <c r="C17" i="111"/>
  <c r="D17" i="111" s="1"/>
  <c r="E244" i="111"/>
  <c r="E281" i="111"/>
  <c r="G281" i="111" s="1"/>
  <c r="F349" i="111"/>
  <c r="G349" i="111" s="1"/>
  <c r="D353" i="111"/>
  <c r="D281" i="111"/>
  <c r="E60" i="111"/>
  <c r="G60" i="111" s="1"/>
  <c r="C12" i="111"/>
  <c r="F12" i="111" s="1"/>
  <c r="F152" i="111"/>
  <c r="D351" i="111"/>
  <c r="F351" i="111"/>
  <c r="G351" i="111" s="1"/>
  <c r="E14" i="111"/>
  <c r="D251" i="111"/>
  <c r="E365" i="111"/>
  <c r="C15" i="111"/>
  <c r="D15" i="111" s="1"/>
  <c r="E251" i="111"/>
  <c r="G251" i="111" s="1"/>
  <c r="E152" i="111"/>
  <c r="C16" i="111"/>
  <c r="E16" i="111" s="1"/>
  <c r="F44" i="111"/>
  <c r="C47" i="111"/>
  <c r="E47" i="111" s="1"/>
  <c r="D44" i="111"/>
  <c r="C42" i="111"/>
  <c r="D42" i="111" s="1"/>
  <c r="E46" i="111"/>
  <c r="F46" i="111"/>
  <c r="D249" i="111"/>
  <c r="F249" i="111"/>
  <c r="G249" i="111" s="1"/>
  <c r="E266" i="111"/>
  <c r="G266" i="111" s="1"/>
  <c r="C48" i="111"/>
  <c r="F48" i="111" s="1"/>
  <c r="E264" i="111"/>
  <c r="G264" i="111" s="1"/>
  <c r="D266" i="111"/>
  <c r="E279" i="111"/>
  <c r="G279" i="111" s="1"/>
  <c r="D279" i="111"/>
  <c r="D264" i="111"/>
  <c r="F246" i="111"/>
  <c r="E246" i="111"/>
  <c r="E259" i="111"/>
  <c r="G259" i="111" s="1"/>
  <c r="D151" i="111"/>
  <c r="F231" i="111"/>
  <c r="G231" i="111" s="1"/>
  <c r="F151" i="111"/>
  <c r="G151" i="111" s="1"/>
  <c r="D231" i="111"/>
  <c r="E104" i="111"/>
  <c r="G104" i="111" s="1"/>
  <c r="D277" i="111"/>
  <c r="E277" i="111"/>
  <c r="G277" i="111" s="1"/>
  <c r="G283" i="111"/>
  <c r="D250" i="111"/>
  <c r="E250" i="111"/>
  <c r="G250" i="111" s="1"/>
  <c r="E353" i="111"/>
  <c r="G353" i="111" s="1"/>
  <c r="D268" i="111"/>
  <c r="E268" i="111"/>
  <c r="G268" i="111" s="1"/>
  <c r="E256" i="111"/>
  <c r="G256" i="111" s="1"/>
  <c r="E39" i="111"/>
  <c r="F39" i="111"/>
  <c r="D222" i="111"/>
  <c r="E222" i="111"/>
  <c r="G222" i="111" s="1"/>
  <c r="E267" i="111"/>
  <c r="G267" i="111" s="1"/>
  <c r="C52" i="111"/>
  <c r="F52" i="111" s="1"/>
  <c r="C49" i="111"/>
  <c r="F49" i="111" s="1"/>
  <c r="D276" i="111"/>
  <c r="F230" i="111"/>
  <c r="G230" i="111" s="1"/>
  <c r="D267" i="111"/>
  <c r="C53" i="111"/>
  <c r="E53" i="111" s="1"/>
  <c r="D230" i="111"/>
  <c r="E276" i="111"/>
  <c r="G276" i="111" s="1"/>
  <c r="E93" i="111"/>
  <c r="F93" i="111"/>
  <c r="F315" i="111"/>
  <c r="E315" i="111"/>
  <c r="D285" i="111"/>
  <c r="D293" i="111"/>
  <c r="E232" i="111"/>
  <c r="G232" i="111" s="1"/>
  <c r="E293" i="111"/>
  <c r="G293" i="111" s="1"/>
  <c r="D232" i="111"/>
  <c r="E161" i="111"/>
  <c r="G161" i="111" s="1"/>
  <c r="F285" i="111"/>
  <c r="G285" i="111" s="1"/>
  <c r="E229" i="111"/>
  <c r="E291" i="111"/>
  <c r="F291" i="111"/>
  <c r="E71" i="111"/>
  <c r="E163" i="111"/>
  <c r="F238" i="111"/>
  <c r="F159" i="111"/>
  <c r="D60" i="111"/>
  <c r="D14" i="111"/>
  <c r="E13" i="111"/>
  <c r="G13" i="111" s="1"/>
  <c r="F14" i="111"/>
  <c r="D13" i="111"/>
  <c r="F262" i="111"/>
  <c r="G262" i="111" s="1"/>
  <c r="D262" i="111"/>
  <c r="D205" i="111"/>
  <c r="D190" i="111"/>
  <c r="F228" i="111"/>
  <c r="D172" i="111"/>
  <c r="E117" i="111"/>
  <c r="F229" i="111"/>
  <c r="D153" i="111"/>
  <c r="F153" i="111"/>
  <c r="G153" i="111" s="1"/>
  <c r="E228" i="111"/>
  <c r="D73" i="111"/>
  <c r="G198" i="111"/>
  <c r="F357" i="111"/>
  <c r="G357" i="111" s="1"/>
  <c r="C6" i="111"/>
  <c r="D6" i="111" s="1"/>
  <c r="D147" i="111"/>
  <c r="D259" i="111"/>
  <c r="D77" i="111"/>
  <c r="F80" i="111"/>
  <c r="F263" i="111"/>
  <c r="G263" i="111" s="1"/>
  <c r="F190" i="111"/>
  <c r="G190" i="111" s="1"/>
  <c r="E336" i="111"/>
  <c r="G336" i="111" s="1"/>
  <c r="E196" i="111"/>
  <c r="F196" i="111"/>
  <c r="F316" i="111"/>
  <c r="D51" i="111"/>
  <c r="F79" i="111"/>
  <c r="G79" i="111" s="1"/>
  <c r="E316" i="111"/>
  <c r="G116" i="111"/>
  <c r="E345" i="111"/>
  <c r="G345" i="111" s="1"/>
  <c r="E68" i="111"/>
  <c r="F128" i="111"/>
  <c r="F344" i="111"/>
  <c r="D175" i="111"/>
  <c r="F188" i="111"/>
  <c r="E313" i="111"/>
  <c r="F313" i="111"/>
  <c r="D345" i="111"/>
  <c r="F225" i="111"/>
  <c r="F135" i="111"/>
  <c r="E225" i="111"/>
  <c r="D68" i="111"/>
  <c r="E362" i="111"/>
  <c r="E97" i="111"/>
  <c r="F71" i="111"/>
  <c r="E188" i="111"/>
  <c r="D161" i="111"/>
  <c r="E238" i="111"/>
  <c r="F175" i="111"/>
  <c r="G175" i="111" s="1"/>
  <c r="F68" i="111"/>
  <c r="E145" i="111"/>
  <c r="F145" i="111"/>
  <c r="F97" i="111"/>
  <c r="F362" i="111"/>
  <c r="D336" i="111"/>
  <c r="E135" i="111"/>
  <c r="G135" i="111" s="1"/>
  <c r="E344" i="111"/>
  <c r="F163" i="111"/>
  <c r="G346" i="111"/>
  <c r="D235" i="111"/>
  <c r="F337" i="111"/>
  <c r="F95" i="111"/>
  <c r="D334" i="111"/>
  <c r="G207" i="111"/>
  <c r="F235" i="111"/>
  <c r="G235" i="111" s="1"/>
  <c r="D239" i="111"/>
  <c r="E243" i="111"/>
  <c r="G243" i="111" s="1"/>
  <c r="E295" i="111"/>
  <c r="D27" i="111"/>
  <c r="D286" i="111"/>
  <c r="D357" i="111"/>
  <c r="F205" i="111"/>
  <c r="G205" i="111" s="1"/>
  <c r="E28" i="111"/>
  <c r="G28" i="111" s="1"/>
  <c r="E90" i="111"/>
  <c r="F90" i="111"/>
  <c r="E61" i="111"/>
  <c r="G61" i="111" s="1"/>
  <c r="D243" i="111"/>
  <c r="E159" i="111"/>
  <c r="F27" i="111"/>
  <c r="G27" i="111" s="1"/>
  <c r="E73" i="111"/>
  <c r="G73" i="111" s="1"/>
  <c r="E286" i="111"/>
  <c r="G286" i="111" s="1"/>
  <c r="E304" i="111"/>
  <c r="E133" i="111"/>
  <c r="F304" i="111"/>
  <c r="D200" i="111"/>
  <c r="F244" i="111"/>
  <c r="F133" i="111"/>
  <c r="F147" i="111"/>
  <c r="G147" i="111" s="1"/>
  <c r="D61" i="111"/>
  <c r="D28" i="111"/>
  <c r="E169" i="111"/>
  <c r="D85" i="111"/>
  <c r="F365" i="111"/>
  <c r="D139" i="111"/>
  <c r="F295" i="111"/>
  <c r="D184" i="111"/>
  <c r="F241" i="111"/>
  <c r="G241" i="111" s="1"/>
  <c r="D75" i="111"/>
  <c r="D326" i="111"/>
  <c r="F75" i="111"/>
  <c r="G75" i="111" s="1"/>
  <c r="D41" i="111"/>
  <c r="F157" i="111"/>
  <c r="E122" i="111"/>
  <c r="G122" i="111" s="1"/>
  <c r="F165" i="111"/>
  <c r="D183" i="111"/>
  <c r="F187" i="111"/>
  <c r="E363" i="111"/>
  <c r="G363" i="111" s="1"/>
  <c r="E88" i="111"/>
  <c r="G88" i="111" s="1"/>
  <c r="E327" i="111"/>
  <c r="G327" i="111" s="1"/>
  <c r="D327" i="111"/>
  <c r="E157" i="111"/>
  <c r="D234" i="111"/>
  <c r="E187" i="111"/>
  <c r="E41" i="111"/>
  <c r="G41" i="111" s="1"/>
  <c r="F328" i="111"/>
  <c r="E328" i="111"/>
  <c r="D363" i="111"/>
  <c r="F62" i="111"/>
  <c r="D241" i="111"/>
  <c r="E165" i="111"/>
  <c r="F183" i="111"/>
  <c r="G183" i="111" s="1"/>
  <c r="G170" i="111"/>
  <c r="D134" i="111"/>
  <c r="E240" i="111"/>
  <c r="G240" i="111" s="1"/>
  <c r="F324" i="111"/>
  <c r="D193" i="111"/>
  <c r="E62" i="111"/>
  <c r="D179" i="111"/>
  <c r="D240" i="111"/>
  <c r="F179" i="111"/>
  <c r="G179" i="111" s="1"/>
  <c r="F255" i="111"/>
  <c r="E158" i="111"/>
  <c r="G158" i="111" s="1"/>
  <c r="E234" i="111"/>
  <c r="G234" i="111" s="1"/>
  <c r="D162" i="111"/>
  <c r="D158" i="111"/>
  <c r="D88" i="111"/>
  <c r="D275" i="111"/>
  <c r="F113" i="111"/>
  <c r="G113" i="111" s="1"/>
  <c r="E314" i="111"/>
  <c r="C9" i="111"/>
  <c r="D9" i="111" s="1"/>
  <c r="E297" i="111"/>
  <c r="F186" i="111"/>
  <c r="D65" i="111"/>
  <c r="D242" i="111"/>
  <c r="F134" i="111"/>
  <c r="G134" i="111" s="1"/>
  <c r="E354" i="111"/>
  <c r="G354" i="111" s="1"/>
  <c r="F10" i="111"/>
  <c r="F142" i="111"/>
  <c r="E255" i="111"/>
  <c r="F65" i="111"/>
  <c r="G65" i="111" s="1"/>
  <c r="E186" i="111"/>
  <c r="F201" i="111"/>
  <c r="E8" i="111"/>
  <c r="F297" i="111"/>
  <c r="G29" i="111"/>
  <c r="F176" i="111"/>
  <c r="E76" i="111"/>
  <c r="F8" i="111"/>
  <c r="E294" i="111"/>
  <c r="G294" i="111" s="1"/>
  <c r="F162" i="111"/>
  <c r="G162" i="111" s="1"/>
  <c r="D354" i="111"/>
  <c r="F314" i="111"/>
  <c r="E201" i="111"/>
  <c r="E10" i="111"/>
  <c r="D294" i="111"/>
  <c r="E126" i="111"/>
  <c r="G126" i="111" s="1"/>
  <c r="F114" i="111"/>
  <c r="G114" i="111" s="1"/>
  <c r="E242" i="111"/>
  <c r="G242" i="111" s="1"/>
  <c r="D166" i="111"/>
  <c r="D62" i="111"/>
  <c r="D114" i="111"/>
  <c r="C7" i="111"/>
  <c r="E7" i="111" s="1"/>
  <c r="E176" i="111"/>
  <c r="D356" i="111"/>
  <c r="F76" i="111"/>
  <c r="D8" i="111"/>
  <c r="C11" i="111"/>
  <c r="F11" i="111" s="1"/>
  <c r="E296" i="111"/>
  <c r="F296" i="111"/>
  <c r="D296" i="111"/>
  <c r="F40" i="111"/>
  <c r="D150" i="111"/>
  <c r="E189" i="111"/>
  <c r="G189" i="111" s="1"/>
  <c r="D189" i="111"/>
  <c r="D360" i="111"/>
  <c r="E197" i="111"/>
  <c r="E337" i="111"/>
  <c r="F77" i="111"/>
  <c r="G77" i="111" s="1"/>
  <c r="F204" i="111"/>
  <c r="G204" i="111" s="1"/>
  <c r="E25" i="111"/>
  <c r="G25" i="111" s="1"/>
  <c r="E50" i="111"/>
  <c r="D178" i="111"/>
  <c r="F257" i="111"/>
  <c r="E40" i="111"/>
  <c r="F209" i="111"/>
  <c r="E167" i="111"/>
  <c r="F167" i="111"/>
  <c r="E80" i="111"/>
  <c r="F86" i="111"/>
  <c r="G26" i="111"/>
  <c r="E239" i="111"/>
  <c r="G239" i="111" s="1"/>
  <c r="D204" i="111"/>
  <c r="F129" i="111"/>
  <c r="G129" i="111" s="1"/>
  <c r="F117" i="111"/>
  <c r="D263" i="111"/>
  <c r="F326" i="111"/>
  <c r="G326" i="111" s="1"/>
  <c r="D364" i="111"/>
  <c r="D89" i="111"/>
  <c r="D50" i="111"/>
  <c r="E364" i="111"/>
  <c r="G364" i="111" s="1"/>
  <c r="E209" i="111"/>
  <c r="G209" i="111" s="1"/>
  <c r="E95" i="111"/>
  <c r="E312" i="111"/>
  <c r="F342" i="111"/>
  <c r="G342" i="111" s="1"/>
  <c r="E257" i="111"/>
  <c r="F312" i="111"/>
  <c r="D199" i="111"/>
  <c r="F50" i="111"/>
  <c r="E194" i="111"/>
  <c r="G194" i="111" s="1"/>
  <c r="E150" i="111"/>
  <c r="G150" i="111" s="1"/>
  <c r="D194" i="111"/>
  <c r="E89" i="111"/>
  <c r="G89" i="111" s="1"/>
  <c r="F197" i="111"/>
  <c r="F72" i="111"/>
  <c r="F360" i="111"/>
  <c r="G360" i="111" s="1"/>
  <c r="F199" i="111"/>
  <c r="G199" i="111" s="1"/>
  <c r="D342" i="111"/>
  <c r="D25" i="111"/>
  <c r="F51" i="111"/>
  <c r="G51" i="111" s="1"/>
  <c r="E72" i="111"/>
  <c r="D136" i="111"/>
  <c r="E213" i="111"/>
  <c r="D91" i="111"/>
  <c r="F166" i="111"/>
  <c r="G166" i="111" s="1"/>
  <c r="E164" i="111"/>
  <c r="G164" i="111" s="1"/>
  <c r="F24" i="111"/>
  <c r="G24" i="111" s="1"/>
  <c r="E206" i="111"/>
  <c r="G206" i="111" s="1"/>
  <c r="F211" i="111"/>
  <c r="D272" i="111"/>
  <c r="D119" i="111"/>
  <c r="D24" i="111"/>
  <c r="E136" i="111"/>
  <c r="G136" i="111" s="1"/>
  <c r="D164" i="111"/>
  <c r="D298" i="111"/>
  <c r="E298" i="111"/>
  <c r="F298" i="111"/>
  <c r="F119" i="111"/>
  <c r="G119" i="111" s="1"/>
  <c r="E306" i="111"/>
  <c r="E339" i="111"/>
  <c r="F203" i="111"/>
  <c r="E203" i="111"/>
  <c r="D203" i="111"/>
  <c r="D168" i="111"/>
  <c r="E154" i="111"/>
  <c r="D126" i="111"/>
  <c r="E223" i="111"/>
  <c r="D86" i="111"/>
  <c r="D214" i="111"/>
  <c r="E216" i="111"/>
  <c r="E86" i="111"/>
  <c r="E215" i="111"/>
  <c r="E301" i="111"/>
  <c r="G301" i="111" s="1"/>
  <c r="F154" i="111"/>
  <c r="F306" i="111"/>
  <c r="E272" i="111"/>
  <c r="G272" i="111" s="1"/>
  <c r="F215" i="111"/>
  <c r="F339" i="111"/>
  <c r="F331" i="111"/>
  <c r="G331" i="111" s="1"/>
  <c r="F84" i="111"/>
  <c r="E282" i="111"/>
  <c r="E325" i="111"/>
  <c r="G325" i="111" s="1"/>
  <c r="F282" i="111"/>
  <c r="E193" i="111"/>
  <c r="G193" i="111" s="1"/>
  <c r="D331" i="111"/>
  <c r="D212" i="111"/>
  <c r="E359" i="111"/>
  <c r="F139" i="111"/>
  <c r="G139" i="111" s="1"/>
  <c r="E142" i="111"/>
  <c r="F192" i="111"/>
  <c r="G192" i="111" s="1"/>
  <c r="F172" i="111"/>
  <c r="G172" i="111" s="1"/>
  <c r="E171" i="111"/>
  <c r="E254" i="111"/>
  <c r="G254" i="111" s="1"/>
  <c r="F292" i="111"/>
  <c r="D192" i="111"/>
  <c r="D122" i="111"/>
  <c r="F359" i="111"/>
  <c r="E84" i="111"/>
  <c r="F171" i="111"/>
  <c r="F223" i="111"/>
  <c r="E128" i="111"/>
  <c r="D325" i="111"/>
  <c r="E85" i="111"/>
  <c r="G85" i="111" s="1"/>
  <c r="G309" i="111"/>
  <c r="D206" i="111"/>
  <c r="F330" i="111"/>
  <c r="E324" i="111"/>
  <c r="F180" i="111"/>
  <c r="G180" i="111" s="1"/>
  <c r="D180" i="111"/>
  <c r="D174" i="111"/>
  <c r="E208" i="111"/>
  <c r="G208" i="111" s="1"/>
  <c r="F356" i="111"/>
  <c r="G356" i="111" s="1"/>
  <c r="D208" i="111"/>
  <c r="E177" i="111"/>
  <c r="E174" i="111"/>
  <c r="G174" i="111" s="1"/>
  <c r="E330" i="111"/>
  <c r="F177" i="111"/>
  <c r="E168" i="111"/>
  <c r="G168" i="111" s="1"/>
  <c r="F125" i="111"/>
  <c r="D21" i="111"/>
  <c r="E347" i="111"/>
  <c r="G347" i="111" s="1"/>
  <c r="D144" i="111"/>
  <c r="E144" i="111"/>
  <c r="G144" i="111" s="1"/>
  <c r="D301" i="111"/>
  <c r="D300" i="111"/>
  <c r="F91" i="111"/>
  <c r="G91" i="111" s="1"/>
  <c r="E300" i="111"/>
  <c r="G300" i="111" s="1"/>
  <c r="F21" i="111"/>
  <c r="G21" i="111" s="1"/>
  <c r="F20" i="111"/>
  <c r="E125" i="111"/>
  <c r="F210" i="111"/>
  <c r="G210" i="111" s="1"/>
  <c r="F184" i="111"/>
  <c r="G184" i="111" s="1"/>
  <c r="F302" i="111"/>
  <c r="G302" i="111" s="1"/>
  <c r="E310" i="111"/>
  <c r="C19" i="111"/>
  <c r="D19" i="111" s="1"/>
  <c r="F341" i="111"/>
  <c r="E224" i="111"/>
  <c r="G224" i="111" s="1"/>
  <c r="F195" i="111"/>
  <c r="G195" i="111" s="1"/>
  <c r="E20" i="111"/>
  <c r="D20" i="111"/>
  <c r="F87" i="111"/>
  <c r="G87" i="111" s="1"/>
  <c r="F112" i="111"/>
  <c r="G112" i="111" s="1"/>
  <c r="D302" i="111"/>
  <c r="C22" i="111"/>
  <c r="F22" i="111" s="1"/>
  <c r="D284" i="111"/>
  <c r="E284" i="111"/>
  <c r="G284" i="111" s="1"/>
  <c r="C18" i="111"/>
  <c r="E18" i="111" s="1"/>
  <c r="C23" i="111"/>
  <c r="D23" i="111" s="1"/>
  <c r="D87" i="111"/>
  <c r="E341" i="111"/>
  <c r="E202" i="111"/>
  <c r="G202" i="111" s="1"/>
  <c r="D224" i="111"/>
  <c r="E271" i="111"/>
  <c r="D195" i="111"/>
  <c r="D112" i="111"/>
  <c r="E109" i="111"/>
  <c r="G109" i="111" s="1"/>
  <c r="D99" i="111"/>
  <c r="E92" i="111"/>
  <c r="E173" i="111"/>
  <c r="G173" i="111" s="1"/>
  <c r="D94" i="111"/>
  <c r="D92" i="111"/>
  <c r="E99" i="111"/>
  <c r="G99" i="111" s="1"/>
  <c r="F287" i="111"/>
  <c r="G287" i="111" s="1"/>
  <c r="D226" i="111"/>
  <c r="F303" i="111"/>
  <c r="G303" i="111" s="1"/>
  <c r="D109" i="111"/>
  <c r="F178" i="111"/>
  <c r="G178" i="111" s="1"/>
  <c r="F334" i="111"/>
  <c r="G334" i="111" s="1"/>
  <c r="D358" i="111"/>
  <c r="E358" i="111"/>
  <c r="G358" i="111" s="1"/>
  <c r="E226" i="111"/>
  <c r="G226" i="111" s="1"/>
  <c r="D303" i="111"/>
  <c r="F92" i="111"/>
  <c r="F169" i="111"/>
  <c r="D98" i="111"/>
  <c r="E94" i="111"/>
  <c r="G94" i="111" s="1"/>
  <c r="D173" i="111"/>
  <c r="D287" i="111"/>
  <c r="D202" i="111"/>
  <c r="F237" i="111"/>
  <c r="G237" i="111" s="1"/>
  <c r="D237" i="111"/>
  <c r="F333" i="111"/>
  <c r="E333" i="111"/>
  <c r="F335" i="111"/>
  <c r="D55" i="111"/>
  <c r="D274" i="111"/>
  <c r="E274" i="111"/>
  <c r="G274" i="111" s="1"/>
  <c r="F213" i="111"/>
  <c r="D254" i="111"/>
  <c r="D160" i="111"/>
  <c r="E185" i="111"/>
  <c r="G185" i="111" s="1"/>
  <c r="D210" i="111"/>
  <c r="E355" i="111"/>
  <c r="D185" i="111"/>
  <c r="D104" i="111"/>
  <c r="F355" i="111"/>
  <c r="D132" i="111"/>
  <c r="E292" i="111"/>
  <c r="F200" i="111"/>
  <c r="G200" i="111" s="1"/>
  <c r="E132" i="111"/>
  <c r="G132" i="111" s="1"/>
  <c r="D219" i="111"/>
  <c r="E219" i="111"/>
  <c r="G219" i="111" s="1"/>
  <c r="E335" i="111"/>
  <c r="E181" i="111"/>
  <c r="G181" i="111" s="1"/>
  <c r="D181" i="111"/>
  <c r="E211" i="111"/>
  <c r="D148" i="111"/>
  <c r="F148" i="111"/>
  <c r="G148" i="111" s="1"/>
  <c r="F123" i="111"/>
  <c r="G123" i="111" s="1"/>
  <c r="E311" i="111"/>
  <c r="D115" i="111"/>
  <c r="F115" i="111"/>
  <c r="E115" i="111"/>
  <c r="F118" i="111"/>
  <c r="E118" i="111"/>
  <c r="D118" i="111"/>
  <c r="F311" i="111"/>
  <c r="F221" i="111"/>
  <c r="E275" i="111"/>
  <c r="G275" i="111" s="1"/>
  <c r="F216" i="111"/>
  <c r="E273" i="111"/>
  <c r="G273" i="111" s="1"/>
  <c r="D113" i="111"/>
  <c r="E160" i="111"/>
  <c r="G160" i="111" s="1"/>
  <c r="D347" i="111"/>
  <c r="F271" i="111"/>
  <c r="E253" i="111"/>
  <c r="G110" i="111"/>
  <c r="E156" i="111"/>
  <c r="G156" i="111" s="1"/>
  <c r="D156" i="111"/>
  <c r="F253" i="111"/>
  <c r="F214" i="111"/>
  <c r="G214" i="111" s="1"/>
  <c r="E217" i="111"/>
  <c r="G217" i="111" s="1"/>
  <c r="F343" i="111"/>
  <c r="E343" i="111"/>
  <c r="D273" i="111"/>
  <c r="D124" i="111"/>
  <c r="E98" i="111"/>
  <c r="D217" i="111"/>
  <c r="D258" i="111"/>
  <c r="F258" i="111"/>
  <c r="E258" i="111"/>
  <c r="D261" i="111"/>
  <c r="F261" i="111"/>
  <c r="E261" i="111"/>
  <c r="D108" i="111"/>
  <c r="F307" i="111"/>
  <c r="G307" i="111" s="1"/>
  <c r="E108" i="111"/>
  <c r="G108" i="111" s="1"/>
  <c r="E131" i="111"/>
  <c r="G131" i="111" s="1"/>
  <c r="F127" i="111"/>
  <c r="E212" i="111"/>
  <c r="G212" i="111" s="1"/>
  <c r="D131" i="111"/>
  <c r="D129" i="111"/>
  <c r="D307" i="111"/>
  <c r="E120" i="111"/>
  <c r="G120" i="111" s="1"/>
  <c r="F98" i="111"/>
  <c r="E127" i="111"/>
  <c r="E124" i="111"/>
  <c r="G124" i="111" s="1"/>
  <c r="D120" i="111"/>
  <c r="E138" i="111"/>
  <c r="F138" i="111"/>
  <c r="D138" i="111"/>
  <c r="E340" i="111"/>
  <c r="F340" i="111"/>
  <c r="D340" i="111"/>
  <c r="E143" i="111"/>
  <c r="D143" i="111"/>
  <c r="F143" i="111"/>
  <c r="F338" i="111"/>
  <c r="E338" i="111"/>
  <c r="D338" i="111"/>
  <c r="F308" i="111"/>
  <c r="E308" i="111"/>
  <c r="D308" i="111"/>
  <c r="D149" i="111"/>
  <c r="E149" i="111"/>
  <c r="G149" i="111" s="1"/>
  <c r="E221" i="111"/>
  <c r="E121" i="111"/>
  <c r="D121" i="111"/>
  <c r="F121" i="111"/>
  <c r="F310" i="111"/>
  <c r="D123" i="111"/>
  <c r="D141" i="111"/>
  <c r="E141" i="111"/>
  <c r="F141" i="111"/>
  <c r="D218" i="111"/>
  <c r="F218" i="111"/>
  <c r="E218" i="111"/>
  <c r="F57" i="111"/>
  <c r="E57" i="111"/>
  <c r="F82" i="111"/>
  <c r="E82" i="111"/>
  <c r="E83" i="111"/>
  <c r="F55" i="111"/>
  <c r="G55" i="111" s="1"/>
  <c r="F83" i="111"/>
  <c r="D79" i="111"/>
  <c r="E59" i="111"/>
  <c r="E58" i="111"/>
  <c r="G58" i="111" s="1"/>
  <c r="F59" i="111"/>
  <c r="D58" i="111"/>
  <c r="G56" i="111"/>
  <c r="E100" i="111"/>
  <c r="D66" i="111"/>
  <c r="F100" i="111"/>
  <c r="E66" i="111"/>
  <c r="G66" i="111" s="1"/>
  <c r="E69" i="111"/>
  <c r="G69" i="111" s="1"/>
  <c r="D69" i="111"/>
  <c r="F101" i="111"/>
  <c r="E101" i="111"/>
  <c r="D101" i="111"/>
  <c r="E67" i="111"/>
  <c r="G67" i="111" s="1"/>
  <c r="D67" i="111"/>
  <c r="D105" i="111"/>
  <c r="E105" i="111"/>
  <c r="G105" i="111" s="1"/>
  <c r="F103" i="111"/>
  <c r="E103" i="111"/>
  <c r="D103" i="111"/>
  <c r="F35" i="111"/>
  <c r="F106" i="111"/>
  <c r="E106" i="111"/>
  <c r="D106" i="111"/>
  <c r="E31" i="111"/>
  <c r="F31" i="111"/>
  <c r="E107" i="111"/>
  <c r="D107" i="111"/>
  <c r="F107" i="111"/>
  <c r="E102" i="111"/>
  <c r="F102" i="111"/>
  <c r="D102" i="111"/>
  <c r="F70" i="111"/>
  <c r="D70" i="111"/>
  <c r="E70" i="111"/>
  <c r="E96" i="111"/>
  <c r="F96" i="111"/>
  <c r="D96" i="111"/>
  <c r="F81" i="111"/>
  <c r="D81" i="111"/>
  <c r="E81" i="111"/>
  <c r="D78" i="111"/>
  <c r="F78" i="111"/>
  <c r="E78" i="111"/>
  <c r="D30" i="111" l="1"/>
  <c r="G344" i="111"/>
  <c r="G63" i="111"/>
  <c r="F30" i="111"/>
  <c r="G30" i="111" s="1"/>
  <c r="D45" i="111"/>
  <c r="F45" i="111"/>
  <c r="G45" i="111" s="1"/>
  <c r="F33" i="111"/>
  <c r="E33" i="111"/>
  <c r="E35" i="111"/>
  <c r="G35" i="111" s="1"/>
  <c r="G44" i="111"/>
  <c r="G32" i="111"/>
  <c r="G244" i="111"/>
  <c r="F16" i="111"/>
  <c r="G16" i="111" s="1"/>
  <c r="D16" i="111"/>
  <c r="F43" i="111"/>
  <c r="G43" i="111" s="1"/>
  <c r="D43" i="111"/>
  <c r="G37" i="111"/>
  <c r="G14" i="111"/>
  <c r="D48" i="111"/>
  <c r="D47" i="111"/>
  <c r="F47" i="111"/>
  <c r="G47" i="111" s="1"/>
  <c r="E48" i="111"/>
  <c r="G48" i="111" s="1"/>
  <c r="F42" i="111"/>
  <c r="E42" i="111"/>
  <c r="G352" i="111"/>
  <c r="F17" i="111"/>
  <c r="G152" i="111"/>
  <c r="E17" i="111"/>
  <c r="D53" i="111"/>
  <c r="E15" i="111"/>
  <c r="F15" i="111"/>
  <c r="G365" i="111"/>
  <c r="G46" i="111"/>
  <c r="D12" i="111"/>
  <c r="E12" i="111"/>
  <c r="G12" i="111" s="1"/>
  <c r="F53" i="111"/>
  <c r="G53" i="111" s="1"/>
  <c r="E52" i="111"/>
  <c r="G52" i="111" s="1"/>
  <c r="G315" i="111"/>
  <c r="G246" i="111"/>
  <c r="G39" i="111"/>
  <c r="G93" i="111"/>
  <c r="D49" i="111"/>
  <c r="E49" i="111"/>
  <c r="G49" i="111" s="1"/>
  <c r="G291" i="111"/>
  <c r="D52" i="111"/>
  <c r="G71" i="111"/>
  <c r="G163" i="111"/>
  <c r="G229" i="111"/>
  <c r="G159" i="111"/>
  <c r="G238" i="111"/>
  <c r="F6" i="111"/>
  <c r="G228" i="111"/>
  <c r="E6" i="111"/>
  <c r="G117" i="111"/>
  <c r="F9" i="111"/>
  <c r="E9" i="111"/>
  <c r="G295" i="111"/>
  <c r="G80" i="111"/>
  <c r="G316" i="111"/>
  <c r="G165" i="111"/>
  <c r="G196" i="111"/>
  <c r="G362" i="111"/>
  <c r="G188" i="111"/>
  <c r="G154" i="111"/>
  <c r="G142" i="111"/>
  <c r="G145" i="111"/>
  <c r="G157" i="111"/>
  <c r="G68" i="111"/>
  <c r="G97" i="111"/>
  <c r="G313" i="111"/>
  <c r="G128" i="111"/>
  <c r="G304" i="111"/>
  <c r="G72" i="111"/>
  <c r="G225" i="111"/>
  <c r="G95" i="111"/>
  <c r="G257" i="111"/>
  <c r="G90" i="111"/>
  <c r="D11" i="111"/>
  <c r="E11" i="111"/>
  <c r="G11" i="111" s="1"/>
  <c r="G297" i="111"/>
  <c r="G337" i="111"/>
  <c r="D22" i="111"/>
  <c r="G223" i="111"/>
  <c r="G10" i="111"/>
  <c r="G314" i="111"/>
  <c r="G328" i="111"/>
  <c r="G133" i="111"/>
  <c r="F7" i="111"/>
  <c r="G7" i="111" s="1"/>
  <c r="G324" i="111"/>
  <c r="G187" i="111"/>
  <c r="G169" i="111"/>
  <c r="G201" i="111"/>
  <c r="G221" i="111"/>
  <c r="G255" i="111"/>
  <c r="G213" i="111"/>
  <c r="G84" i="111"/>
  <c r="G8" i="111"/>
  <c r="G359" i="111"/>
  <c r="G86" i="111"/>
  <c r="G312" i="111"/>
  <c r="G40" i="111"/>
  <c r="G176" i="111"/>
  <c r="G62" i="111"/>
  <c r="G339" i="111"/>
  <c r="G76" i="111"/>
  <c r="E23" i="111"/>
  <c r="G50" i="111"/>
  <c r="G215" i="111"/>
  <c r="G330" i="111"/>
  <c r="G296" i="111"/>
  <c r="G211" i="111"/>
  <c r="G186" i="111"/>
  <c r="D7" i="111"/>
  <c r="G292" i="111"/>
  <c r="G167" i="111"/>
  <c r="G216" i="111"/>
  <c r="G171" i="111"/>
  <c r="G282" i="111"/>
  <c r="G197" i="111"/>
  <c r="E22" i="111"/>
  <c r="G22" i="111" s="1"/>
  <c r="F19" i="111"/>
  <c r="G20" i="111"/>
  <c r="E19" i="111"/>
  <c r="G298" i="111"/>
  <c r="G203" i="111"/>
  <c r="G306" i="111"/>
  <c r="G177" i="111"/>
  <c r="G271" i="111"/>
  <c r="G341" i="111"/>
  <c r="G311" i="111"/>
  <c r="G125" i="111"/>
  <c r="G127" i="111"/>
  <c r="G118" i="111"/>
  <c r="F23" i="111"/>
  <c r="F18" i="111"/>
  <c r="G18" i="111" s="1"/>
  <c r="D18" i="111"/>
  <c r="G355" i="111"/>
  <c r="G92" i="111"/>
  <c r="G333" i="111"/>
  <c r="G310" i="111"/>
  <c r="G335" i="111"/>
  <c r="G343" i="111"/>
  <c r="G98" i="111"/>
  <c r="G253" i="111"/>
  <c r="G115" i="111"/>
  <c r="G338" i="111"/>
  <c r="G261" i="111"/>
  <c r="G258" i="111"/>
  <c r="G218" i="111"/>
  <c r="G308" i="111"/>
  <c r="G138" i="111"/>
  <c r="G143" i="111"/>
  <c r="G121" i="111"/>
  <c r="G340" i="111"/>
  <c r="G141" i="111"/>
  <c r="G82" i="111"/>
  <c r="G57" i="111"/>
  <c r="G83" i="111"/>
  <c r="G59" i="111"/>
  <c r="G100" i="111"/>
  <c r="G101" i="111"/>
  <c r="G107" i="111"/>
  <c r="G102" i="111"/>
  <c r="G106" i="111"/>
  <c r="G31" i="111"/>
  <c r="G103" i="111"/>
  <c r="G70" i="111"/>
  <c r="G96" i="111"/>
  <c r="G78" i="111"/>
  <c r="G81" i="111"/>
  <c r="G33" i="111" l="1"/>
  <c r="G17" i="111"/>
  <c r="G42" i="111"/>
  <c r="G15" i="111"/>
  <c r="G6" i="111"/>
  <c r="G9" i="111"/>
  <c r="G19" i="111"/>
  <c r="G23" i="111"/>
</calcChain>
</file>

<file path=xl/sharedStrings.xml><?xml version="1.0" encoding="utf-8"?>
<sst xmlns="http://schemas.openxmlformats.org/spreadsheetml/2006/main" count="1521" uniqueCount="73">
  <si>
    <t>Sıra No</t>
  </si>
  <si>
    <t>Göğüs No</t>
  </si>
  <si>
    <t>Doğum Tarihi</t>
  </si>
  <si>
    <t>Adı Soyadı</t>
  </si>
  <si>
    <t>Derecesi</t>
  </si>
  <si>
    <t>Takım Sırası</t>
  </si>
  <si>
    <t>Takım Puanı</t>
  </si>
  <si>
    <t>Derece</t>
  </si>
  <si>
    <t>Takım
Ferdi</t>
  </si>
  <si>
    <t>Geliş Sırası</t>
  </si>
  <si>
    <t>Yarışma Adı  :</t>
  </si>
  <si>
    <t>Mesafe  :</t>
  </si>
  <si>
    <t>Kategori  :</t>
  </si>
  <si>
    <t>Yarışma Yeri  :</t>
  </si>
  <si>
    <t>Yarışma Tarihi  :</t>
  </si>
  <si>
    <t>Geliş Puanı</t>
  </si>
  <si>
    <t>Puan
Sırası</t>
  </si>
  <si>
    <t>İli-Kulüp Adı</t>
  </si>
  <si>
    <t>Katılan Sporcu Sayısı :</t>
  </si>
  <si>
    <t>Katılan Takım Sayısı :</t>
  </si>
  <si>
    <t>FERDİ ÖDÜL</t>
  </si>
  <si>
    <t>ÖDÜLÜ VERECEKLER</t>
  </si>
  <si>
    <t>Hava Durumu ve Sıcaklığı:</t>
  </si>
  <si>
    <t xml:space="preserve"> </t>
  </si>
  <si>
    <t>Gençlik ve Spor Bakanlığı
Spor Genel Müdürlüğü
Spor Faaliyetleri Daire Başkanlığı
Okul Sporları Şubesi</t>
  </si>
  <si>
    <t>TC Kimlik No</t>
  </si>
  <si>
    <t>TAKIM ÖDÜL</t>
  </si>
  <si>
    <t>ÇANAKKALE</t>
  </si>
  <si>
    <t>T</t>
  </si>
  <si>
    <t>F</t>
  </si>
  <si>
    <t>CUMHURİYET KOŞUSU</t>
  </si>
  <si>
    <t>800 M</t>
  </si>
  <si>
    <t>2014-2015 DOĞUMLU KIZLAR</t>
  </si>
  <si>
    <t>Öykü Naz Tetik</t>
  </si>
  <si>
    <t>Çanakkale Özel Akademi Ortaokulu</t>
  </si>
  <si>
    <t>Ekin Ayaz</t>
  </si>
  <si>
    <t>ELİF GÜNAL</t>
  </si>
  <si>
    <t>MUSTAFA KEMAL İLKOKULU</t>
  </si>
  <si>
    <t>EDA BASMACI</t>
  </si>
  <si>
    <t>ÖMER MART ORTAOKULU</t>
  </si>
  <si>
    <t>GÜLCE OVALI</t>
  </si>
  <si>
    <t>CANSU BİLGİÇ</t>
  </si>
  <si>
    <t>CEVATPAŞA ORTAOKULU</t>
  </si>
  <si>
    <t>ELA GEZGİN</t>
  </si>
  <si>
    <t>FERDİ</t>
  </si>
  <si>
    <t>HEVİ IŞIK ÖZTÜRK</t>
  </si>
  <si>
    <t>GAZİ O.O.</t>
  </si>
  <si>
    <t>IŞIK ALKAN</t>
  </si>
  <si>
    <t>NİL EFE</t>
  </si>
  <si>
    <t>EZİNE GAZİ ORTAOKULU</t>
  </si>
  <si>
    <t>Eylül Kaya</t>
  </si>
  <si>
    <t>ÇİÇEKLİDEDE ÖZEL İDARE O.O.</t>
  </si>
  <si>
    <t>18.09.2015</t>
  </si>
  <si>
    <t xml:space="preserve">Miray Su AKKAYA </t>
  </si>
  <si>
    <t>04.07.2015</t>
  </si>
  <si>
    <t>Elif Eylül YURTSEVEN</t>
  </si>
  <si>
    <t>26.08.2015</t>
  </si>
  <si>
    <t>YAĞMUR BOZAN</t>
  </si>
  <si>
    <t>09.01.2014</t>
  </si>
  <si>
    <t xml:space="preserve">Canan ŞAKAR </t>
  </si>
  <si>
    <t>28.04.2014</t>
  </si>
  <si>
    <t xml:space="preserve">Cennet HAMMADİ </t>
  </si>
  <si>
    <t>01.01.2014</t>
  </si>
  <si>
    <t>DAMLA BAYRAM</t>
  </si>
  <si>
    <t>KEPEZ MEHMET AKİF ERSOY O.O.</t>
  </si>
  <si>
    <t>ZÜLEYHA ASEL KORKMAZ</t>
  </si>
  <si>
    <t>Hüseyin Akif Terzioğlu İlkokulu</t>
  </si>
  <si>
    <t>ZEYNEP ÇİFTÇİ</t>
  </si>
  <si>
    <t>ATATÜRK ORTA OKULU</t>
  </si>
  <si>
    <t>MİRAY ERSÖZ</t>
  </si>
  <si>
    <t>SELMA SUNA ÖZARSLAN</t>
  </si>
  <si>
    <t>ADA ERVA ÇETİNKAYA</t>
  </si>
  <si>
    <t>EDA KILIÇ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</si>
</sst>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F]d\ mmmm\ yyyy;@"/>
    <numFmt numFmtId="165" formatCode="[$-F800]dddd\,\ mmmm\ dd\,\ yyyy"/>
    <numFmt numFmtId="166" formatCode="[$-41F]d\ mmmm\ yyyy\ h:mm;@"/>
    <numFmt numFmtId="167" formatCode="00\:00"/>
  </numFmts>
  <fonts count="55" x14ac:knownFonts="1"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sz val="8"/>
      <name val="Arial Tur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i/>
      <sz val="18"/>
      <name val="Cambria"/>
      <family val="1"/>
      <charset val="162"/>
    </font>
    <font>
      <b/>
      <sz val="14"/>
      <name val="Cambria"/>
      <family val="1"/>
      <charset val="162"/>
    </font>
    <font>
      <b/>
      <i/>
      <sz val="18"/>
      <color indexed="10"/>
      <name val="Cambria"/>
      <family val="1"/>
      <charset val="162"/>
    </font>
    <font>
      <b/>
      <i/>
      <sz val="9"/>
      <name val="Cambria"/>
      <family val="1"/>
      <charset val="162"/>
    </font>
    <font>
      <b/>
      <i/>
      <sz val="8"/>
      <name val="Cambria"/>
      <family val="1"/>
      <charset val="162"/>
    </font>
    <font>
      <b/>
      <i/>
      <sz val="14"/>
      <color indexed="10"/>
      <name val="Cambria"/>
      <family val="1"/>
      <charset val="162"/>
    </font>
    <font>
      <sz val="11"/>
      <color theme="1"/>
      <name val="Calibri"/>
      <family val="2"/>
      <charset val="162"/>
      <scheme val="minor"/>
    </font>
    <font>
      <sz val="10"/>
      <name val="Cambria"/>
      <family val="1"/>
      <charset val="162"/>
      <scheme val="major"/>
    </font>
    <font>
      <sz val="10"/>
      <color indexed="8"/>
      <name val="Cambria"/>
      <family val="1"/>
      <charset val="162"/>
      <scheme val="major"/>
    </font>
    <font>
      <sz val="10"/>
      <color theme="0"/>
      <name val="Cambria"/>
      <family val="1"/>
      <charset val="162"/>
      <scheme val="major"/>
    </font>
    <font>
      <b/>
      <sz val="10"/>
      <name val="Cambria"/>
      <family val="1"/>
      <charset val="162"/>
      <scheme val="major"/>
    </font>
    <font>
      <b/>
      <sz val="12"/>
      <name val="Cambria"/>
      <family val="1"/>
      <charset val="162"/>
      <scheme val="major"/>
    </font>
    <font>
      <b/>
      <i/>
      <sz val="18"/>
      <color rgb="FF002060"/>
      <name val="Cambria"/>
      <family val="1"/>
      <charset val="162"/>
    </font>
    <font>
      <b/>
      <i/>
      <sz val="22"/>
      <color rgb="FF002060"/>
      <name val="Cambria"/>
      <family val="1"/>
      <charset val="162"/>
    </font>
    <font>
      <b/>
      <i/>
      <sz val="12"/>
      <color rgb="FF002060"/>
      <name val="Cambria"/>
      <family val="1"/>
      <charset val="162"/>
    </font>
    <font>
      <sz val="10"/>
      <color rgb="FFFF0000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b/>
      <i/>
      <sz val="12"/>
      <color rgb="FF0070C0"/>
      <name val="Cambria"/>
      <family val="1"/>
      <charset val="162"/>
    </font>
    <font>
      <b/>
      <i/>
      <sz val="18"/>
      <color rgb="FF0070C0"/>
      <name val="Cambria"/>
      <family val="1"/>
      <charset val="162"/>
    </font>
    <font>
      <b/>
      <sz val="10"/>
      <color rgb="FFFF0000"/>
      <name val="Cambria"/>
      <family val="1"/>
      <charset val="162"/>
      <scheme val="major"/>
    </font>
    <font>
      <b/>
      <sz val="10"/>
      <color indexed="10"/>
      <name val="Cambria"/>
      <family val="1"/>
      <charset val="162"/>
      <scheme val="major"/>
    </font>
    <font>
      <b/>
      <sz val="9"/>
      <color rgb="FFFF0000"/>
      <name val="Cambria"/>
      <family val="1"/>
      <charset val="162"/>
      <scheme val="major"/>
    </font>
    <font>
      <b/>
      <sz val="8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b/>
      <sz val="12"/>
      <color theme="1"/>
      <name val="Cambria"/>
      <family val="1"/>
      <charset val="162"/>
      <scheme val="major"/>
    </font>
    <font>
      <b/>
      <sz val="11"/>
      <color theme="1"/>
      <name val="Cambria"/>
      <family val="1"/>
      <charset val="162"/>
      <scheme val="major"/>
    </font>
    <font>
      <b/>
      <i/>
      <sz val="12"/>
      <color rgb="FFFF0000"/>
      <name val="Cambria"/>
      <family val="1"/>
      <charset val="162"/>
    </font>
    <font>
      <b/>
      <i/>
      <sz val="12"/>
      <color theme="1"/>
      <name val="Cambria"/>
      <family val="1"/>
      <charset val="162"/>
    </font>
    <font>
      <b/>
      <sz val="11"/>
      <name val="Cambria"/>
      <family val="1"/>
      <charset val="162"/>
      <scheme val="major"/>
    </font>
    <font>
      <b/>
      <sz val="12"/>
      <color indexed="10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b/>
      <sz val="14"/>
      <color indexed="8"/>
      <name val="Cambria"/>
      <family val="1"/>
      <charset val="162"/>
      <scheme val="major"/>
    </font>
    <font>
      <sz val="10"/>
      <name val="Cambria"/>
      <family val="1"/>
      <charset val="16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3F6FB"/>
        <bgColor indexed="64"/>
      </patternFill>
    </fill>
    <fill>
      <patternFill patternType="solid">
        <fgColor rgb="FFD9EEFD"/>
        <bgColor indexed="64"/>
      </patternFill>
    </fill>
    <fill>
      <patternFill patternType="solid">
        <fgColor theme="7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</borders>
  <cellStyleXfs count="56">
    <xf numFmtId="0" fontId="0" fillId="0" borderId="0"/>
    <xf numFmtId="0" fontId="5" fillId="2" borderId="0" applyNumberFormat="0" applyBorder="0" applyAlignment="0" applyProtection="0"/>
    <xf numFmtId="0" fontId="2" fillId="2" borderId="0" applyNumberFormat="0" applyBorder="0" applyAlignment="0" applyProtection="0"/>
    <xf numFmtId="0" fontId="5" fillId="3" borderId="0" applyNumberFormat="0" applyBorder="0" applyAlignment="0" applyProtection="0"/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0" fontId="2" fillId="4" borderId="0" applyNumberFormat="0" applyBorder="0" applyAlignment="0" applyProtection="0"/>
    <xf numFmtId="0" fontId="5" fillId="5" borderId="0" applyNumberFormat="0" applyBorder="0" applyAlignment="0" applyProtection="0"/>
    <xf numFmtId="0" fontId="2" fillId="5" borderId="0" applyNumberFormat="0" applyBorder="0" applyAlignment="0" applyProtection="0"/>
    <xf numFmtId="0" fontId="5" fillId="6" borderId="0" applyNumberFormat="0" applyBorder="0" applyAlignment="0" applyProtection="0"/>
    <xf numFmtId="0" fontId="2" fillId="6" borderId="0" applyNumberFormat="0" applyBorder="0" applyAlignment="0" applyProtection="0"/>
    <xf numFmtId="0" fontId="5" fillId="7" borderId="0" applyNumberFormat="0" applyBorder="0" applyAlignment="0" applyProtection="0"/>
    <xf numFmtId="0" fontId="2" fillId="7" borderId="0" applyNumberFormat="0" applyBorder="0" applyAlignment="0" applyProtection="0"/>
    <xf numFmtId="0" fontId="5" fillId="8" borderId="0" applyNumberFormat="0" applyBorder="0" applyAlignment="0" applyProtection="0"/>
    <xf numFmtId="0" fontId="2" fillId="8" borderId="0" applyNumberFormat="0" applyBorder="0" applyAlignment="0" applyProtection="0"/>
    <xf numFmtId="0" fontId="5" fillId="9" borderId="0" applyNumberFormat="0" applyBorder="0" applyAlignment="0" applyProtection="0"/>
    <xf numFmtId="0" fontId="2" fillId="9" borderId="0" applyNumberFormat="0" applyBorder="0" applyAlignment="0" applyProtection="0"/>
    <xf numFmtId="0" fontId="5" fillId="10" borderId="0" applyNumberFormat="0" applyBorder="0" applyAlignment="0" applyProtection="0"/>
    <xf numFmtId="0" fontId="2" fillId="10" borderId="0" applyNumberFormat="0" applyBorder="0" applyAlignment="0" applyProtection="0"/>
    <xf numFmtId="0" fontId="5" fillId="5" borderId="0" applyNumberFormat="0" applyBorder="0" applyAlignment="0" applyProtection="0"/>
    <xf numFmtId="0" fontId="2" fillId="5" borderId="0" applyNumberFormat="0" applyBorder="0" applyAlignment="0" applyProtection="0"/>
    <xf numFmtId="0" fontId="5" fillId="8" borderId="0" applyNumberFormat="0" applyBorder="0" applyAlignment="0" applyProtection="0"/>
    <xf numFmtId="0" fontId="2" fillId="8" borderId="0" applyNumberFormat="0" applyBorder="0" applyAlignment="0" applyProtection="0"/>
    <xf numFmtId="0" fontId="5" fillId="11" borderId="0" applyNumberFormat="0" applyBorder="0" applyAlignment="0" applyProtection="0"/>
    <xf numFmtId="0" fontId="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16" borderId="5" applyNumberFormat="0" applyAlignment="0" applyProtection="0"/>
    <xf numFmtId="0" fontId="14" fillId="7" borderId="6" applyNumberFormat="0" applyAlignment="0" applyProtection="0"/>
    <xf numFmtId="0" fontId="15" fillId="16" borderId="6" applyNumberFormat="0" applyAlignment="0" applyProtection="0"/>
    <xf numFmtId="0" fontId="16" fillId="17" borderId="7" applyNumberFormat="0" applyAlignment="0" applyProtection="0"/>
    <xf numFmtId="0" fontId="17" fillId="4" borderId="0" applyNumberFormat="0" applyBorder="0" applyAlignment="0" applyProtection="0"/>
    <xf numFmtId="0" fontId="18" fillId="3" borderId="0" applyNumberFormat="0" applyBorder="0" applyAlignment="0" applyProtection="0"/>
    <xf numFmtId="0" fontId="28" fillId="0" borderId="0"/>
    <xf numFmtId="0" fontId="3" fillId="18" borderId="8" applyNumberFormat="0" applyFont="0" applyAlignment="0" applyProtection="0"/>
    <xf numFmtId="0" fontId="19" fillId="19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0" borderId="0"/>
  </cellStyleXfs>
  <cellXfs count="228">
    <xf numFmtId="0" fontId="0" fillId="0" borderId="0" xfId="0"/>
    <xf numFmtId="0" fontId="29" fillId="0" borderId="0" xfId="0" applyFont="1" applyAlignment="1">
      <alignment horizontal="center" vertical="center"/>
    </xf>
    <xf numFmtId="0" fontId="30" fillId="24" borderId="10" xfId="0" applyFont="1" applyFill="1" applyBorder="1" applyAlignment="1" applyProtection="1">
      <alignment horizontal="center" vertical="center"/>
      <protection hidden="1"/>
    </xf>
    <xf numFmtId="0" fontId="29" fillId="25" borderId="11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left" vertical="center" shrinkToFit="1"/>
      <protection hidden="1"/>
    </xf>
    <xf numFmtId="0" fontId="29" fillId="24" borderId="11" xfId="0" applyFont="1" applyFill="1" applyBorder="1" applyAlignment="1" applyProtection="1">
      <alignment horizontal="center" vertical="center"/>
      <protection hidden="1"/>
    </xf>
    <xf numFmtId="14" fontId="29" fillId="24" borderId="11" xfId="0" applyNumberFormat="1" applyFont="1" applyFill="1" applyBorder="1" applyAlignment="1" applyProtection="1">
      <alignment horizontal="center" vertical="center"/>
      <protection hidden="1"/>
    </xf>
    <xf numFmtId="0" fontId="29" fillId="24" borderId="10" xfId="0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/>
    </xf>
    <xf numFmtId="0" fontId="29" fillId="0" borderId="12" xfId="0" applyFont="1" applyFill="1" applyBorder="1" applyAlignment="1">
      <alignment horizontal="left" vertical="center"/>
    </xf>
    <xf numFmtId="14" fontId="29" fillId="0" borderId="12" xfId="0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left" vertical="center"/>
    </xf>
    <xf numFmtId="0" fontId="29" fillId="0" borderId="11" xfId="0" applyFont="1" applyFill="1" applyBorder="1" applyAlignment="1">
      <alignment horizontal="center" vertical="center" wrapText="1"/>
    </xf>
    <xf numFmtId="14" fontId="29" fillId="0" borderId="11" xfId="0" applyNumberFormat="1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left" vertical="center"/>
    </xf>
    <xf numFmtId="14" fontId="29" fillId="0" borderId="13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left" vertical="center"/>
    </xf>
    <xf numFmtId="14" fontId="29" fillId="0" borderId="0" xfId="0" applyNumberFormat="1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Border="1" applyAlignment="1" applyProtection="1">
      <alignment horizontal="center" vertical="center" wrapText="1"/>
      <protection hidden="1"/>
    </xf>
    <xf numFmtId="0" fontId="29" fillId="0" borderId="0" xfId="0" applyFont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horizontal="center" vertical="center" wrapText="1"/>
      <protection hidden="1"/>
    </xf>
    <xf numFmtId="0" fontId="32" fillId="24" borderId="14" xfId="0" applyFont="1" applyFill="1" applyBorder="1" applyAlignment="1" applyProtection="1">
      <alignment horizontal="center" vertical="center"/>
      <protection hidden="1"/>
    </xf>
    <xf numFmtId="0" fontId="32" fillId="24" borderId="15" xfId="0" applyFont="1" applyFill="1" applyBorder="1" applyAlignment="1" applyProtection="1">
      <alignment horizontal="center" vertical="center"/>
      <protection hidden="1"/>
    </xf>
    <xf numFmtId="0" fontId="29" fillId="26" borderId="15" xfId="0" applyFont="1" applyFill="1" applyBorder="1" applyAlignment="1" applyProtection="1">
      <alignment horizontal="left" vertical="center" shrinkToFit="1"/>
      <protection hidden="1"/>
    </xf>
    <xf numFmtId="1" fontId="29" fillId="27" borderId="16" xfId="0" applyNumberFormat="1" applyFont="1" applyFill="1" applyBorder="1" applyAlignment="1" applyProtection="1">
      <alignment horizontal="center" vertical="center"/>
      <protection locked="0"/>
    </xf>
    <xf numFmtId="0" fontId="29" fillId="24" borderId="16" xfId="0" applyFont="1" applyFill="1" applyBorder="1" applyAlignment="1" applyProtection="1">
      <alignment horizontal="left" vertical="center" shrinkToFit="1"/>
      <protection hidden="1"/>
    </xf>
    <xf numFmtId="0" fontId="29" fillId="24" borderId="16" xfId="0" applyFont="1" applyFill="1" applyBorder="1" applyAlignment="1" applyProtection="1">
      <alignment horizontal="center" vertical="center"/>
      <protection hidden="1"/>
    </xf>
    <xf numFmtId="0" fontId="29" fillId="24" borderId="16" xfId="0" applyNumberFormat="1" applyFont="1" applyFill="1" applyBorder="1" applyAlignment="1" applyProtection="1">
      <alignment horizontal="center" vertical="center"/>
      <protection hidden="1"/>
    </xf>
    <xf numFmtId="0" fontId="29" fillId="24" borderId="17" xfId="0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32" fillId="24" borderId="18" xfId="0" applyFont="1" applyFill="1" applyBorder="1" applyAlignment="1" applyProtection="1">
      <alignment horizontal="center" vertical="center"/>
      <protection hidden="1"/>
    </xf>
    <xf numFmtId="0" fontId="32" fillId="24" borderId="19" xfId="0" applyFont="1" applyFill="1" applyBorder="1" applyAlignment="1" applyProtection="1">
      <alignment horizontal="center" vertical="center"/>
      <protection hidden="1"/>
    </xf>
    <xf numFmtId="0" fontId="29" fillId="26" borderId="19" xfId="0" applyFont="1" applyFill="1" applyBorder="1" applyAlignment="1" applyProtection="1">
      <alignment horizontal="left" vertical="center" shrinkToFit="1"/>
      <protection hidden="1"/>
    </xf>
    <xf numFmtId="1" fontId="29" fillId="27" borderId="20" xfId="0" applyNumberFormat="1" applyFont="1" applyFill="1" applyBorder="1" applyAlignment="1" applyProtection="1">
      <alignment horizontal="center" vertical="center"/>
      <protection locked="0"/>
    </xf>
    <xf numFmtId="0" fontId="29" fillId="24" borderId="20" xfId="0" applyFont="1" applyFill="1" applyBorder="1" applyAlignment="1" applyProtection="1">
      <alignment horizontal="left" vertical="center" shrinkToFit="1"/>
      <protection hidden="1"/>
    </xf>
    <xf numFmtId="0" fontId="29" fillId="24" borderId="20" xfId="0" applyFont="1" applyFill="1" applyBorder="1" applyAlignment="1" applyProtection="1">
      <alignment horizontal="center" vertical="center"/>
      <protection hidden="1"/>
    </xf>
    <xf numFmtId="0" fontId="29" fillId="24" borderId="20" xfId="0" applyNumberFormat="1" applyFont="1" applyFill="1" applyBorder="1" applyAlignment="1" applyProtection="1">
      <alignment horizontal="center" vertical="center"/>
      <protection hidden="1"/>
    </xf>
    <xf numFmtId="0" fontId="29" fillId="24" borderId="21" xfId="0" applyFont="1" applyFill="1" applyBorder="1" applyAlignment="1" applyProtection="1">
      <alignment horizontal="center" vertical="center"/>
      <protection hidden="1"/>
    </xf>
    <xf numFmtId="0" fontId="32" fillId="24" borderId="22" xfId="0" applyFont="1" applyFill="1" applyBorder="1" applyAlignment="1" applyProtection="1">
      <alignment horizontal="center" vertical="center"/>
      <protection hidden="1"/>
    </xf>
    <xf numFmtId="0" fontId="32" fillId="24" borderId="23" xfId="0" applyFont="1" applyFill="1" applyBorder="1" applyAlignment="1" applyProtection="1">
      <alignment horizontal="center" vertical="center"/>
      <protection hidden="1"/>
    </xf>
    <xf numFmtId="0" fontId="29" fillId="26" borderId="23" xfId="0" applyFont="1" applyFill="1" applyBorder="1" applyAlignment="1" applyProtection="1">
      <alignment horizontal="left" vertical="center" shrinkToFit="1"/>
      <protection hidden="1"/>
    </xf>
    <xf numFmtId="0" fontId="29" fillId="24" borderId="24" xfId="0" applyFont="1" applyFill="1" applyBorder="1" applyAlignment="1" applyProtection="1">
      <alignment horizontal="left" vertical="center" shrinkToFit="1"/>
      <protection hidden="1"/>
    </xf>
    <xf numFmtId="0" fontId="29" fillId="24" borderId="24" xfId="0" applyFont="1" applyFill="1" applyBorder="1" applyAlignment="1" applyProtection="1">
      <alignment horizontal="center" vertical="center"/>
      <protection hidden="1"/>
    </xf>
    <xf numFmtId="0" fontId="29" fillId="24" borderId="24" xfId="0" applyNumberFormat="1" applyFont="1" applyFill="1" applyBorder="1" applyAlignment="1" applyProtection="1">
      <alignment horizontal="center" vertical="center"/>
      <protection hidden="1"/>
    </xf>
    <xf numFmtId="0" fontId="29" fillId="24" borderId="25" xfId="0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9" fillId="24" borderId="26" xfId="0" applyFont="1" applyFill="1" applyBorder="1" applyAlignment="1" applyProtection="1">
      <alignment horizontal="left" vertical="center" shrinkToFit="1"/>
      <protection hidden="1"/>
    </xf>
    <xf numFmtId="0" fontId="29" fillId="24" borderId="26" xfId="0" applyFont="1" applyFill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 vertical="center" wrapText="1"/>
      <protection hidden="1"/>
    </xf>
    <xf numFmtId="0" fontId="33" fillId="24" borderId="19" xfId="0" applyFont="1" applyFill="1" applyBorder="1" applyAlignment="1" applyProtection="1">
      <alignment horizontal="center" vertical="center"/>
      <protection hidden="1"/>
    </xf>
    <xf numFmtId="0" fontId="33" fillId="27" borderId="18" xfId="0" applyFont="1" applyFill="1" applyBorder="1" applyAlignment="1" applyProtection="1">
      <alignment horizontal="center" vertical="center"/>
      <protection locked="0"/>
    </xf>
    <xf numFmtId="1" fontId="29" fillId="24" borderId="16" xfId="0" applyNumberFormat="1" applyFont="1" applyFill="1" applyBorder="1" applyAlignment="1" applyProtection="1">
      <alignment horizontal="center" vertical="center"/>
      <protection hidden="1"/>
    </xf>
    <xf numFmtId="0" fontId="29" fillId="24" borderId="17" xfId="0" applyNumberFormat="1" applyFont="1" applyFill="1" applyBorder="1" applyAlignment="1" applyProtection="1">
      <alignment horizontal="center" vertical="center"/>
      <protection hidden="1"/>
    </xf>
    <xf numFmtId="1" fontId="29" fillId="24" borderId="20" xfId="0" applyNumberFormat="1" applyFont="1" applyFill="1" applyBorder="1" applyAlignment="1" applyProtection="1">
      <alignment horizontal="center" vertical="center"/>
      <protection hidden="1"/>
    </xf>
    <xf numFmtId="0" fontId="29" fillId="24" borderId="21" xfId="0" applyNumberFormat="1" applyFont="1" applyFill="1" applyBorder="1" applyAlignment="1" applyProtection="1">
      <alignment horizontal="center" vertical="center"/>
      <protection hidden="1"/>
    </xf>
    <xf numFmtId="1" fontId="29" fillId="24" borderId="24" xfId="0" applyNumberFormat="1" applyFont="1" applyFill="1" applyBorder="1" applyAlignment="1" applyProtection="1">
      <alignment horizontal="center" vertical="center"/>
      <protection hidden="1"/>
    </xf>
    <xf numFmtId="0" fontId="29" fillId="24" borderId="25" xfId="0" applyNumberFormat="1" applyFont="1" applyFill="1" applyBorder="1" applyAlignment="1" applyProtection="1">
      <alignment horizontal="center" vertical="center"/>
      <protection hidden="1"/>
    </xf>
    <xf numFmtId="0" fontId="29" fillId="24" borderId="27" xfId="0" applyFont="1" applyFill="1" applyBorder="1" applyAlignment="1" applyProtection="1">
      <alignment horizontal="center" vertical="center"/>
      <protection hidden="1"/>
    </xf>
    <xf numFmtId="0" fontId="33" fillId="24" borderId="18" xfId="0" applyFont="1" applyFill="1" applyBorder="1" applyAlignment="1" applyProtection="1">
      <alignment horizontal="center" vertical="center"/>
      <protection hidden="1"/>
    </xf>
    <xf numFmtId="1" fontId="29" fillId="27" borderId="28" xfId="0" applyNumberFormat="1" applyFont="1" applyFill="1" applyBorder="1" applyAlignment="1" applyProtection="1">
      <alignment horizontal="center" vertical="center"/>
      <protection locked="0"/>
    </xf>
    <xf numFmtId="1" fontId="29" fillId="27" borderId="24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vertical="center"/>
      <protection hidden="1"/>
    </xf>
    <xf numFmtId="164" fontId="29" fillId="0" borderId="0" xfId="0" applyNumberFormat="1" applyFont="1" applyAlignment="1" applyProtection="1">
      <alignment vertical="center"/>
      <protection hidden="1"/>
    </xf>
    <xf numFmtId="0" fontId="29" fillId="0" borderId="0" xfId="0" applyFont="1" applyBorder="1" applyAlignment="1" applyProtection="1">
      <alignment vertical="center" wrapText="1"/>
      <protection hidden="1"/>
    </xf>
    <xf numFmtId="0" fontId="29" fillId="0" borderId="0" xfId="0" applyFont="1" applyBorder="1" applyProtection="1">
      <protection hidden="1"/>
    </xf>
    <xf numFmtId="0" fontId="29" fillId="0" borderId="0" xfId="0" applyFont="1" applyAlignment="1" applyProtection="1">
      <alignment horizontal="left" vertical="center"/>
      <protection hidden="1"/>
    </xf>
    <xf numFmtId="0" fontId="29" fillId="0" borderId="29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 wrapText="1"/>
    </xf>
    <xf numFmtId="0" fontId="23" fillId="0" borderId="0" xfId="0" applyFont="1" applyFill="1" applyProtection="1">
      <protection hidden="1"/>
    </xf>
    <xf numFmtId="0" fontId="23" fillId="0" borderId="0" xfId="0" applyFont="1" applyFill="1" applyAlignment="1" applyProtection="1">
      <protection hidden="1"/>
    </xf>
    <xf numFmtId="165" fontId="23" fillId="0" borderId="0" xfId="0" applyNumberFormat="1" applyFont="1" applyFill="1" applyAlignment="1" applyProtection="1">
      <protection hidden="1"/>
    </xf>
    <xf numFmtId="0" fontId="23" fillId="0" borderId="0" xfId="0" applyFont="1" applyFill="1" applyAlignment="1" applyProtection="1">
      <alignment vertical="center"/>
      <protection hidden="1"/>
    </xf>
    <xf numFmtId="0" fontId="37" fillId="0" borderId="11" xfId="0" applyFont="1" applyFill="1" applyBorder="1" applyAlignment="1">
      <alignment horizontal="left" vertical="center"/>
    </xf>
    <xf numFmtId="0" fontId="38" fillId="0" borderId="12" xfId="0" applyFont="1" applyFill="1" applyBorder="1" applyAlignment="1">
      <alignment horizontal="left" vertical="center"/>
    </xf>
    <xf numFmtId="0" fontId="38" fillId="0" borderId="11" xfId="0" applyFont="1" applyFill="1" applyBorder="1" applyAlignment="1">
      <alignment horizontal="left" vertical="center"/>
    </xf>
    <xf numFmtId="0" fontId="38" fillId="0" borderId="13" xfId="0" applyFont="1" applyFill="1" applyBorder="1" applyAlignment="1">
      <alignment horizontal="left" vertical="center"/>
    </xf>
    <xf numFmtId="0" fontId="38" fillId="0" borderId="12" xfId="0" applyFont="1" applyFill="1" applyBorder="1" applyAlignment="1">
      <alignment horizontal="center" vertical="center" wrapText="1"/>
    </xf>
    <xf numFmtId="14" fontId="38" fillId="0" borderId="12" xfId="0" applyNumberFormat="1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 wrapText="1"/>
    </xf>
    <xf numFmtId="14" fontId="38" fillId="0" borderId="11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 wrapText="1"/>
    </xf>
    <xf numFmtId="14" fontId="38" fillId="0" borderId="13" xfId="0" applyNumberFormat="1" applyFont="1" applyFill="1" applyBorder="1" applyAlignment="1">
      <alignment horizontal="center" vertical="center"/>
    </xf>
    <xf numFmtId="167" fontId="32" fillId="25" borderId="11" xfId="0" applyNumberFormat="1" applyFont="1" applyFill="1" applyBorder="1" applyAlignment="1" applyProtection="1">
      <alignment horizontal="center" vertical="center"/>
      <protection locked="0"/>
    </xf>
    <xf numFmtId="0" fontId="42" fillId="28" borderId="40" xfId="0" applyFont="1" applyFill="1" applyBorder="1" applyAlignment="1">
      <alignment vertical="center"/>
    </xf>
    <xf numFmtId="165" fontId="43" fillId="28" borderId="40" xfId="0" applyNumberFormat="1" applyFont="1" applyFill="1" applyBorder="1" applyAlignment="1">
      <alignment vertical="center"/>
    </xf>
    <xf numFmtId="0" fontId="32" fillId="29" borderId="41" xfId="0" applyFont="1" applyFill="1" applyBorder="1" applyAlignment="1" applyProtection="1">
      <alignment horizontal="center" vertical="center" wrapText="1"/>
      <protection hidden="1"/>
    </xf>
    <xf numFmtId="0" fontId="32" fillId="29" borderId="42" xfId="0" applyFont="1" applyFill="1" applyBorder="1" applyAlignment="1" applyProtection="1">
      <alignment horizontal="center" vertical="center" wrapText="1"/>
      <protection hidden="1"/>
    </xf>
    <xf numFmtId="14" fontId="32" fillId="29" borderId="42" xfId="0" applyNumberFormat="1" applyFont="1" applyFill="1" applyBorder="1" applyAlignment="1" applyProtection="1">
      <alignment horizontal="center" vertical="center" wrapText="1"/>
      <protection hidden="1"/>
    </xf>
    <xf numFmtId="0" fontId="32" fillId="29" borderId="43" xfId="0" applyFont="1" applyFill="1" applyBorder="1" applyAlignment="1" applyProtection="1">
      <alignment horizontal="center" vertical="center" wrapText="1"/>
      <protection hidden="1"/>
    </xf>
    <xf numFmtId="14" fontId="32" fillId="29" borderId="42" xfId="0" applyNumberFormat="1" applyFont="1" applyFill="1" applyBorder="1" applyAlignment="1" applyProtection="1">
      <alignment horizontal="center" vertical="center" wrapText="1"/>
      <protection locked="0"/>
    </xf>
    <xf numFmtId="0" fontId="44" fillId="29" borderId="43" xfId="0" applyFont="1" applyFill="1" applyBorder="1" applyAlignment="1" applyProtection="1">
      <alignment horizontal="center" vertical="center" wrapText="1"/>
      <protection hidden="1"/>
    </xf>
    <xf numFmtId="0" fontId="32" fillId="29" borderId="44" xfId="0" applyFont="1" applyFill="1" applyBorder="1" applyAlignment="1" applyProtection="1">
      <alignment horizontal="center" vertical="center" wrapText="1"/>
      <protection hidden="1"/>
    </xf>
    <xf numFmtId="0" fontId="32" fillId="29" borderId="45" xfId="0" applyFont="1" applyFill="1" applyBorder="1" applyAlignment="1" applyProtection="1">
      <alignment horizontal="center" vertical="center" wrapText="1"/>
      <protection hidden="1"/>
    </xf>
    <xf numFmtId="14" fontId="32" fillId="29" borderId="45" xfId="0" applyNumberFormat="1" applyFont="1" applyFill="1" applyBorder="1" applyAlignment="1" applyProtection="1">
      <alignment horizontal="center" vertical="center" wrapText="1"/>
      <protection hidden="1"/>
    </xf>
    <xf numFmtId="0" fontId="32" fillId="29" borderId="46" xfId="0" applyFont="1" applyFill="1" applyBorder="1" applyAlignment="1">
      <alignment horizontal="center" vertical="center" wrapText="1"/>
    </xf>
    <xf numFmtId="0" fontId="32" fillId="29" borderId="47" xfId="0" applyFont="1" applyFill="1" applyBorder="1" applyAlignment="1">
      <alignment horizontal="center" vertical="center" wrapText="1"/>
    </xf>
    <xf numFmtId="14" fontId="32" fillId="29" borderId="46" xfId="0" applyNumberFormat="1" applyFont="1" applyFill="1" applyBorder="1" applyAlignment="1">
      <alignment horizontal="center" vertical="center" wrapText="1"/>
    </xf>
    <xf numFmtId="167" fontId="32" fillId="29" borderId="42" xfId="0" applyNumberFormat="1" applyFont="1" applyFill="1" applyBorder="1" applyAlignment="1" applyProtection="1">
      <alignment horizontal="center" vertical="center" wrapText="1"/>
      <protection hidden="1"/>
    </xf>
    <xf numFmtId="167" fontId="29" fillId="24" borderId="16" xfId="0" applyNumberFormat="1" applyFont="1" applyFill="1" applyBorder="1" applyAlignment="1" applyProtection="1">
      <alignment horizontal="center" vertical="center"/>
      <protection hidden="1"/>
    </xf>
    <xf numFmtId="167" fontId="29" fillId="24" borderId="20" xfId="0" applyNumberFormat="1" applyFont="1" applyFill="1" applyBorder="1" applyAlignment="1" applyProtection="1">
      <alignment horizontal="center" vertical="center"/>
      <protection hidden="1"/>
    </xf>
    <xf numFmtId="167" fontId="29" fillId="24" borderId="24" xfId="0" applyNumberFormat="1" applyFont="1" applyFill="1" applyBorder="1" applyAlignment="1" applyProtection="1">
      <alignment horizontal="center" vertical="center"/>
      <protection hidden="1"/>
    </xf>
    <xf numFmtId="167" fontId="29" fillId="24" borderId="26" xfId="0" applyNumberFormat="1" applyFont="1" applyFill="1" applyBorder="1" applyAlignment="1" applyProtection="1">
      <alignment horizontal="center" vertical="center"/>
      <protection hidden="1"/>
    </xf>
    <xf numFmtId="167" fontId="29" fillId="0" borderId="0" xfId="0" applyNumberFormat="1" applyFont="1" applyAlignment="1" applyProtection="1">
      <alignment horizontal="center" vertical="center" wrapText="1"/>
      <protection hidden="1"/>
    </xf>
    <xf numFmtId="0" fontId="29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3" fillId="0" borderId="11" xfId="0" applyFont="1" applyFill="1" applyBorder="1" applyAlignment="1">
      <alignment horizontal="center" vertical="center"/>
    </xf>
    <xf numFmtId="0" fontId="29" fillId="24" borderId="11" xfId="0" applyFont="1" applyFill="1" applyBorder="1" applyAlignment="1" applyProtection="1">
      <alignment horizontal="center" vertical="center" shrinkToFit="1"/>
      <protection hidden="1"/>
    </xf>
    <xf numFmtId="0" fontId="32" fillId="29" borderId="48" xfId="0" applyFont="1" applyFill="1" applyBorder="1" applyAlignment="1" applyProtection="1">
      <alignment horizontal="center" vertical="center" wrapText="1"/>
      <protection hidden="1"/>
    </xf>
    <xf numFmtId="0" fontId="30" fillId="24" borderId="49" xfId="0" applyFont="1" applyFill="1" applyBorder="1" applyAlignment="1" applyProtection="1">
      <alignment horizontal="center" vertical="center"/>
      <protection hidden="1"/>
    </xf>
    <xf numFmtId="0" fontId="30" fillId="24" borderId="50" xfId="0" applyFont="1" applyFill="1" applyBorder="1" applyAlignment="1" applyProtection="1">
      <alignment horizontal="center" vertical="center"/>
      <protection hidden="1"/>
    </xf>
    <xf numFmtId="0" fontId="30" fillId="24" borderId="0" xfId="0" applyFont="1" applyFill="1" applyBorder="1" applyAlignment="1" applyProtection="1">
      <alignment horizontal="center" vertical="center"/>
      <protection hidden="1"/>
    </xf>
    <xf numFmtId="0" fontId="29" fillId="26" borderId="0" xfId="0" applyFont="1" applyFill="1" applyBorder="1" applyAlignment="1" applyProtection="1">
      <alignment horizontal="center" vertical="center"/>
      <protection locked="0"/>
    </xf>
    <xf numFmtId="0" fontId="45" fillId="0" borderId="11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47" fillId="0" borderId="11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left" vertical="center" shrinkToFit="1"/>
    </xf>
    <xf numFmtId="0" fontId="38" fillId="0" borderId="11" xfId="0" applyFont="1" applyFill="1" applyBorder="1" applyAlignment="1">
      <alignment horizontal="left" vertical="center" shrinkToFit="1"/>
    </xf>
    <xf numFmtId="0" fontId="38" fillId="0" borderId="13" xfId="0" applyFont="1" applyFill="1" applyBorder="1" applyAlignment="1">
      <alignment horizontal="left" vertical="center" shrinkToFit="1"/>
    </xf>
    <xf numFmtId="0" fontId="29" fillId="0" borderId="11" xfId="0" applyFont="1" applyFill="1" applyBorder="1" applyAlignment="1">
      <alignment horizontal="left" vertical="center" shrinkToFit="1"/>
    </xf>
    <xf numFmtId="0" fontId="29" fillId="0" borderId="13" xfId="0" applyFont="1" applyFill="1" applyBorder="1" applyAlignment="1">
      <alignment horizontal="left" vertical="center" shrinkToFit="1"/>
    </xf>
    <xf numFmtId="0" fontId="29" fillId="0" borderId="12" xfId="0" applyFont="1" applyFill="1" applyBorder="1" applyAlignment="1">
      <alignment horizontal="left" vertical="center" shrinkToFit="1"/>
    </xf>
    <xf numFmtId="14" fontId="29" fillId="0" borderId="0" xfId="0" applyNumberFormat="1" applyFont="1" applyFill="1" applyAlignment="1">
      <alignment vertical="center"/>
    </xf>
    <xf numFmtId="165" fontId="41" fillId="26" borderId="40" xfId="0" applyNumberFormat="1" applyFont="1" applyFill="1" applyBorder="1" applyAlignment="1" applyProtection="1">
      <alignment horizontal="center" vertical="center"/>
      <protection hidden="1"/>
    </xf>
    <xf numFmtId="165" fontId="41" fillId="26" borderId="40" xfId="0" applyNumberFormat="1" applyFont="1" applyFill="1" applyBorder="1" applyAlignment="1" applyProtection="1">
      <alignment vertical="center"/>
      <protection hidden="1"/>
    </xf>
    <xf numFmtId="165" fontId="41" fillId="26" borderId="0" xfId="0" applyNumberFormat="1" applyFont="1" applyFill="1" applyBorder="1" applyAlignment="1">
      <alignment horizontal="left" vertical="center"/>
    </xf>
    <xf numFmtId="0" fontId="30" fillId="24" borderId="51" xfId="0" applyFont="1" applyFill="1" applyBorder="1" applyAlignment="1" applyProtection="1">
      <alignment horizontal="center" vertical="center"/>
      <protection hidden="1"/>
    </xf>
    <xf numFmtId="0" fontId="30" fillId="24" borderId="52" xfId="0" applyFont="1" applyFill="1" applyBorder="1" applyAlignment="1" applyProtection="1">
      <alignment horizontal="center" vertical="center"/>
      <protection hidden="1"/>
    </xf>
    <xf numFmtId="0" fontId="32" fillId="0" borderId="11" xfId="0" applyFont="1" applyFill="1" applyBorder="1" applyAlignment="1">
      <alignment horizontal="center" vertical="center"/>
    </xf>
    <xf numFmtId="0" fontId="24" fillId="26" borderId="30" xfId="0" applyFont="1" applyFill="1" applyBorder="1" applyAlignment="1" applyProtection="1">
      <alignment vertical="center"/>
      <protection hidden="1"/>
    </xf>
    <xf numFmtId="0" fontId="24" fillId="26" borderId="0" xfId="0" applyFont="1" applyFill="1" applyBorder="1" applyAlignment="1" applyProtection="1">
      <alignment vertical="center"/>
      <protection hidden="1"/>
    </xf>
    <xf numFmtId="0" fontId="24" fillId="26" borderId="31" xfId="0" applyFont="1" applyFill="1" applyBorder="1" applyAlignment="1" applyProtection="1">
      <alignment vertical="center"/>
      <protection hidden="1"/>
    </xf>
    <xf numFmtId="0" fontId="34" fillId="26" borderId="30" xfId="0" applyFont="1" applyFill="1" applyBorder="1" applyAlignment="1" applyProtection="1">
      <alignment vertical="center"/>
      <protection hidden="1"/>
    </xf>
    <xf numFmtId="0" fontId="35" fillId="26" borderId="0" xfId="0" applyFont="1" applyFill="1" applyBorder="1" applyAlignment="1" applyProtection="1">
      <alignment horizontal="center" vertical="center"/>
      <protection hidden="1"/>
    </xf>
    <xf numFmtId="0" fontId="34" fillId="26" borderId="31" xfId="0" applyFont="1" applyFill="1" applyBorder="1" applyAlignment="1" applyProtection="1">
      <alignment vertical="center"/>
      <protection hidden="1"/>
    </xf>
    <xf numFmtId="0" fontId="24" fillId="26" borderId="0" xfId="0" applyFont="1" applyFill="1" applyBorder="1" applyAlignment="1" applyProtection="1">
      <alignment horizontal="center" vertical="center"/>
      <protection hidden="1"/>
    </xf>
    <xf numFmtId="0" fontId="24" fillId="26" borderId="32" xfId="0" applyFont="1" applyFill="1" applyBorder="1" applyAlignment="1" applyProtection="1">
      <alignment vertical="center"/>
      <protection hidden="1"/>
    </xf>
    <xf numFmtId="0" fontId="24" fillId="26" borderId="33" xfId="0" applyFont="1" applyFill="1" applyBorder="1" applyAlignment="1" applyProtection="1">
      <alignment vertical="center"/>
      <protection hidden="1"/>
    </xf>
    <xf numFmtId="0" fontId="24" fillId="26" borderId="34" xfId="0" applyFont="1" applyFill="1" applyBorder="1" applyAlignment="1" applyProtection="1">
      <alignment vertical="center"/>
      <protection hidden="1"/>
    </xf>
    <xf numFmtId="0" fontId="36" fillId="26" borderId="30" xfId="0" applyFont="1" applyFill="1" applyBorder="1" applyAlignment="1" applyProtection="1">
      <alignment horizontal="right" vertical="center" wrapText="1"/>
      <protection hidden="1"/>
    </xf>
    <xf numFmtId="0" fontId="36" fillId="26" borderId="30" xfId="0" applyFont="1" applyFill="1" applyBorder="1" applyAlignment="1" applyProtection="1">
      <alignment horizontal="right" vertical="center"/>
      <protection hidden="1"/>
    </xf>
    <xf numFmtId="0" fontId="36" fillId="26" borderId="32" xfId="0" applyFont="1" applyFill="1" applyBorder="1" applyAlignment="1" applyProtection="1">
      <alignment horizontal="right" vertical="center" wrapText="1"/>
      <protection hidden="1"/>
    </xf>
    <xf numFmtId="0" fontId="40" fillId="26" borderId="39" xfId="0" applyNumberFormat="1" applyFont="1" applyFill="1" applyBorder="1" applyAlignment="1" applyProtection="1">
      <alignment horizontal="left" vertical="center" wrapText="1"/>
      <protection locked="0"/>
    </xf>
    <xf numFmtId="166" fontId="39" fillId="26" borderId="38" xfId="0" applyNumberFormat="1" applyFont="1" applyFill="1" applyBorder="1" applyAlignment="1" applyProtection="1">
      <alignment horizontal="center" vertical="center" wrapText="1"/>
      <protection locked="0"/>
    </xf>
    <xf numFmtId="0" fontId="25" fillId="26" borderId="35" xfId="0" applyFont="1" applyFill="1" applyBorder="1" applyAlignment="1" applyProtection="1">
      <alignment horizontal="left" vertical="center"/>
      <protection hidden="1"/>
    </xf>
    <xf numFmtId="0" fontId="25" fillId="26" borderId="36" xfId="0" applyFont="1" applyFill="1" applyBorder="1" applyAlignment="1" applyProtection="1">
      <alignment vertical="center" wrapText="1"/>
      <protection hidden="1"/>
    </xf>
    <xf numFmtId="0" fontId="26" fillId="26" borderId="37" xfId="0" applyFont="1" applyFill="1" applyBorder="1" applyAlignment="1" applyProtection="1">
      <alignment vertical="center"/>
      <protection hidden="1"/>
    </xf>
    <xf numFmtId="0" fontId="42" fillId="26" borderId="40" xfId="0" applyFont="1" applyFill="1" applyBorder="1" applyAlignment="1" applyProtection="1">
      <alignment vertical="center"/>
      <protection hidden="1"/>
    </xf>
    <xf numFmtId="165" fontId="41" fillId="26" borderId="0" xfId="0" applyNumberFormat="1" applyFont="1" applyFill="1" applyBorder="1" applyAlignment="1" applyProtection="1">
      <alignment horizontal="center" vertical="center"/>
      <protection hidden="1"/>
    </xf>
    <xf numFmtId="165" fontId="41" fillId="26" borderId="0" xfId="0" applyNumberFormat="1" applyFont="1" applyFill="1" applyBorder="1" applyAlignment="1" applyProtection="1">
      <alignment vertical="center"/>
      <protection hidden="1"/>
    </xf>
    <xf numFmtId="14" fontId="54" fillId="0" borderId="69" xfId="0" applyNumberFormat="1" applyFont="1" applyFill="1" applyBorder="1" applyAlignment="1">
      <alignment horizontal="center" vertical="center"/>
    </xf>
    <xf numFmtId="49" fontId="29" fillId="25" borderId="11" xfId="0" applyNumberFormat="1" applyFont="1" applyFill="1" applyBorder="1" applyAlignment="1" applyProtection="1">
      <alignment horizontal="center" vertical="center"/>
      <protection locked="0"/>
    </xf>
    <xf numFmtId="0" fontId="22" fillId="26" borderId="53" xfId="0" applyFont="1" applyFill="1" applyBorder="1" applyAlignment="1" applyProtection="1">
      <alignment horizontal="center" wrapText="1"/>
      <protection hidden="1"/>
    </xf>
    <xf numFmtId="0" fontId="22" fillId="26" borderId="54" xfId="0" applyFont="1" applyFill="1" applyBorder="1" applyAlignment="1" applyProtection="1">
      <alignment horizontal="center" wrapText="1"/>
      <protection hidden="1"/>
    </xf>
    <xf numFmtId="0" fontId="22" fillId="26" borderId="55" xfId="0" applyFont="1" applyFill="1" applyBorder="1" applyAlignment="1" applyProtection="1">
      <alignment horizontal="center" wrapText="1"/>
      <protection hidden="1"/>
    </xf>
    <xf numFmtId="0" fontId="27" fillId="26" borderId="30" xfId="0" applyFont="1" applyFill="1" applyBorder="1" applyAlignment="1" applyProtection="1">
      <alignment horizontal="center" vertical="center" wrapText="1"/>
      <protection locked="0"/>
    </xf>
    <xf numFmtId="0" fontId="48" fillId="26" borderId="0" xfId="0" applyFont="1" applyFill="1" applyBorder="1" applyAlignment="1" applyProtection="1">
      <alignment horizontal="center" vertical="center"/>
      <protection locked="0"/>
    </xf>
    <xf numFmtId="0" fontId="48" fillId="26" borderId="31" xfId="0" applyFont="1" applyFill="1" applyBorder="1" applyAlignment="1" applyProtection="1">
      <alignment horizontal="center" vertical="center"/>
      <protection locked="0"/>
    </xf>
    <xf numFmtId="0" fontId="49" fillId="26" borderId="30" xfId="0" applyFont="1" applyFill="1" applyBorder="1" applyAlignment="1" applyProtection="1">
      <alignment horizontal="center" vertical="center"/>
      <protection hidden="1"/>
    </xf>
    <xf numFmtId="0" fontId="49" fillId="26" borderId="0" xfId="0" applyFont="1" applyFill="1" applyBorder="1" applyAlignment="1" applyProtection="1">
      <alignment horizontal="center" vertical="center"/>
      <protection hidden="1"/>
    </xf>
    <xf numFmtId="0" fontId="49" fillId="26" borderId="31" xfId="0" applyFont="1" applyFill="1" applyBorder="1" applyAlignment="1" applyProtection="1">
      <alignment horizontal="center" vertical="center"/>
      <protection hidden="1"/>
    </xf>
    <xf numFmtId="0" fontId="35" fillId="26" borderId="30" xfId="0" applyFont="1" applyFill="1" applyBorder="1" applyAlignment="1" applyProtection="1">
      <alignment horizontal="center" vertical="center" wrapText="1"/>
      <protection hidden="1"/>
    </xf>
    <xf numFmtId="0" fontId="35" fillId="26" borderId="0" xfId="0" applyFont="1" applyFill="1" applyBorder="1" applyAlignment="1" applyProtection="1">
      <alignment horizontal="center" vertical="center"/>
      <protection hidden="1"/>
    </xf>
    <xf numFmtId="0" fontId="35" fillId="26" borderId="31" xfId="0" applyFont="1" applyFill="1" applyBorder="1" applyAlignment="1" applyProtection="1">
      <alignment horizontal="center" vertical="center"/>
      <protection hidden="1"/>
    </xf>
    <xf numFmtId="0" fontId="35" fillId="26" borderId="30" xfId="0" applyFont="1" applyFill="1" applyBorder="1" applyAlignment="1" applyProtection="1">
      <alignment horizontal="center" vertical="center"/>
      <protection hidden="1"/>
    </xf>
    <xf numFmtId="0" fontId="39" fillId="26" borderId="39" xfId="0" applyFont="1" applyFill="1" applyBorder="1" applyAlignment="1" applyProtection="1">
      <alignment horizontal="left" vertical="center" wrapText="1"/>
      <protection locked="0"/>
    </xf>
    <xf numFmtId="0" fontId="39" fillId="26" borderId="38" xfId="0" applyFont="1" applyFill="1" applyBorder="1" applyAlignment="1" applyProtection="1">
      <alignment horizontal="left" vertical="center" wrapText="1"/>
      <protection locked="0"/>
    </xf>
    <xf numFmtId="0" fontId="40" fillId="26" borderId="39" xfId="0" applyNumberFormat="1" applyFont="1" applyFill="1" applyBorder="1" applyAlignment="1" applyProtection="1">
      <alignment horizontal="left" vertical="center" wrapText="1"/>
      <protection locked="0"/>
    </xf>
    <xf numFmtId="0" fontId="40" fillId="26" borderId="38" xfId="0" applyNumberFormat="1" applyFont="1" applyFill="1" applyBorder="1" applyAlignment="1" applyProtection="1">
      <alignment horizontal="left" vertical="center" wrapText="1"/>
      <protection locked="0"/>
    </xf>
    <xf numFmtId="166" fontId="39" fillId="26" borderId="39" xfId="0" applyNumberFormat="1" applyFont="1" applyFill="1" applyBorder="1" applyAlignment="1" applyProtection="1">
      <alignment horizontal="left" vertical="center" wrapText="1"/>
      <protection locked="0"/>
    </xf>
    <xf numFmtId="166" fontId="39" fillId="26" borderId="38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Fill="1" applyAlignment="1">
      <alignment horizontal="center" vertical="center"/>
    </xf>
    <xf numFmtId="0" fontId="42" fillId="26" borderId="0" xfId="0" applyFont="1" applyFill="1" applyBorder="1" applyAlignment="1">
      <alignment horizontal="left" vertical="center"/>
    </xf>
    <xf numFmtId="0" fontId="50" fillId="26" borderId="0" xfId="0" applyFont="1" applyFill="1" applyAlignment="1">
      <alignment horizontal="center" vertical="center" wrapText="1"/>
    </xf>
    <xf numFmtId="0" fontId="50" fillId="26" borderId="0" xfId="0" applyFont="1" applyFill="1" applyAlignment="1">
      <alignment horizontal="center" vertical="center"/>
    </xf>
    <xf numFmtId="0" fontId="51" fillId="26" borderId="0" xfId="0" applyFont="1" applyFill="1" applyAlignment="1">
      <alignment horizontal="center" vertical="center" wrapText="1"/>
    </xf>
    <xf numFmtId="164" fontId="46" fillId="26" borderId="0" xfId="0" applyNumberFormat="1" applyFont="1" applyFill="1" applyAlignment="1">
      <alignment horizontal="center" vertical="center" wrapText="1"/>
    </xf>
    <xf numFmtId="166" fontId="41" fillId="26" borderId="40" xfId="0" applyNumberFormat="1" applyFont="1" applyFill="1" applyBorder="1" applyAlignment="1">
      <alignment horizontal="left" vertical="center"/>
    </xf>
    <xf numFmtId="0" fontId="42" fillId="26" borderId="0" xfId="0" applyFont="1" applyFill="1" applyBorder="1" applyAlignment="1" applyProtection="1">
      <alignment horizontal="left" vertical="center"/>
      <protection hidden="1"/>
    </xf>
    <xf numFmtId="0" fontId="33" fillId="26" borderId="0" xfId="0" applyFont="1" applyFill="1" applyAlignment="1" applyProtection="1">
      <alignment horizontal="center" vertical="center" wrapText="1"/>
      <protection hidden="1"/>
    </xf>
    <xf numFmtId="0" fontId="51" fillId="26" borderId="0" xfId="0" applyNumberFormat="1" applyFont="1" applyFill="1" applyAlignment="1" applyProtection="1">
      <alignment horizontal="center" vertical="center" wrapText="1"/>
      <protection hidden="1"/>
    </xf>
    <xf numFmtId="0" fontId="46" fillId="26" borderId="0" xfId="0" applyNumberFormat="1" applyFont="1" applyFill="1" applyAlignment="1" applyProtection="1">
      <alignment horizontal="center" vertical="center" wrapText="1"/>
      <protection hidden="1"/>
    </xf>
    <xf numFmtId="166" fontId="41" fillId="26" borderId="40" xfId="0" applyNumberFormat="1" applyFont="1" applyFill="1" applyBorder="1" applyAlignment="1" applyProtection="1">
      <alignment horizontal="center" vertical="center"/>
      <protection hidden="1"/>
    </xf>
    <xf numFmtId="166" fontId="41" fillId="28" borderId="40" xfId="0" applyNumberFormat="1" applyFont="1" applyFill="1" applyBorder="1" applyAlignment="1">
      <alignment horizontal="center" vertical="center"/>
    </xf>
    <xf numFmtId="0" fontId="50" fillId="28" borderId="0" xfId="0" applyFont="1" applyFill="1" applyAlignment="1">
      <alignment horizontal="center" vertical="center" wrapText="1"/>
    </xf>
    <xf numFmtId="0" fontId="51" fillId="30" borderId="0" xfId="0" applyFont="1" applyFill="1" applyAlignment="1">
      <alignment horizontal="center" vertical="center" wrapText="1"/>
    </xf>
    <xf numFmtId="165" fontId="47" fillId="28" borderId="0" xfId="0" applyNumberFormat="1" applyFont="1" applyFill="1" applyAlignment="1">
      <alignment horizontal="center" vertical="center" wrapText="1"/>
    </xf>
    <xf numFmtId="165" fontId="41" fillId="28" borderId="40" xfId="0" applyNumberFormat="1" applyFont="1" applyFill="1" applyBorder="1" applyAlignment="1">
      <alignment horizontal="left" vertical="center"/>
    </xf>
    <xf numFmtId="0" fontId="50" fillId="26" borderId="0" xfId="0" applyFont="1" applyFill="1" applyAlignment="1" applyProtection="1">
      <alignment horizontal="center" vertical="center" wrapText="1"/>
      <protection hidden="1"/>
    </xf>
    <xf numFmtId="0" fontId="51" fillId="26" borderId="0" xfId="0" applyFont="1" applyFill="1" applyAlignment="1" applyProtection="1">
      <alignment horizontal="center" vertical="center" wrapText="1"/>
      <protection hidden="1"/>
    </xf>
    <xf numFmtId="165" fontId="47" fillId="26" borderId="0" xfId="0" applyNumberFormat="1" applyFont="1" applyFill="1" applyAlignment="1" applyProtection="1">
      <alignment horizontal="center" vertical="center" wrapText="1"/>
      <protection hidden="1"/>
    </xf>
    <xf numFmtId="0" fontId="29" fillId="26" borderId="56" xfId="0" applyFont="1" applyFill="1" applyBorder="1" applyAlignment="1" applyProtection="1">
      <alignment horizontal="center" vertical="center"/>
      <protection locked="0"/>
    </xf>
    <xf numFmtId="0" fontId="29" fillId="26" borderId="57" xfId="0" applyFont="1" applyFill="1" applyBorder="1" applyAlignment="1" applyProtection="1">
      <alignment horizontal="center" vertical="center"/>
      <protection locked="0"/>
    </xf>
    <xf numFmtId="0" fontId="29" fillId="26" borderId="11" xfId="0" applyFont="1" applyFill="1" applyBorder="1" applyAlignment="1" applyProtection="1">
      <alignment horizontal="center" vertical="center"/>
      <protection locked="0"/>
    </xf>
    <xf numFmtId="166" fontId="41" fillId="26" borderId="0" xfId="0" applyNumberFormat="1" applyFont="1" applyFill="1" applyBorder="1" applyAlignment="1" applyProtection="1">
      <alignment horizontal="center" vertical="center"/>
      <protection hidden="1"/>
    </xf>
    <xf numFmtId="0" fontId="51" fillId="28" borderId="40" xfId="0" applyFont="1" applyFill="1" applyBorder="1" applyAlignment="1" applyProtection="1">
      <alignment horizontal="center" vertical="center"/>
      <protection hidden="1"/>
    </xf>
    <xf numFmtId="0" fontId="53" fillId="24" borderId="56" xfId="0" applyFont="1" applyFill="1" applyBorder="1" applyAlignment="1" applyProtection="1">
      <alignment horizontal="center" vertical="center"/>
      <protection hidden="1"/>
    </xf>
    <xf numFmtId="0" fontId="53" fillId="24" borderId="57" xfId="0" applyFont="1" applyFill="1" applyBorder="1" applyAlignment="1" applyProtection="1">
      <alignment horizontal="center" vertical="center"/>
      <protection hidden="1"/>
    </xf>
    <xf numFmtId="0" fontId="53" fillId="24" borderId="11" xfId="0" applyFont="1" applyFill="1" applyBorder="1" applyAlignment="1" applyProtection="1">
      <alignment horizontal="center" vertical="center"/>
      <protection hidden="1"/>
    </xf>
    <xf numFmtId="0" fontId="29" fillId="25" borderId="67" xfId="0" applyFont="1" applyFill="1" applyBorder="1" applyAlignment="1" applyProtection="1">
      <alignment horizontal="left" vertical="center"/>
      <protection locked="0"/>
    </xf>
    <xf numFmtId="0" fontId="52" fillId="24" borderId="67" xfId="0" applyNumberFormat="1" applyFont="1" applyFill="1" applyBorder="1" applyAlignment="1" applyProtection="1">
      <alignment horizontal="center" vertical="center"/>
      <protection hidden="1"/>
    </xf>
    <xf numFmtId="0" fontId="52" fillId="24" borderId="68" xfId="0" applyNumberFormat="1" applyFont="1" applyFill="1" applyBorder="1" applyAlignment="1" applyProtection="1">
      <alignment horizontal="center" vertical="center"/>
      <protection hidden="1"/>
    </xf>
    <xf numFmtId="0" fontId="32" fillId="29" borderId="64" xfId="0" applyFont="1" applyFill="1" applyBorder="1" applyAlignment="1" applyProtection="1">
      <alignment horizontal="center" vertical="center" wrapText="1"/>
      <protection hidden="1"/>
    </xf>
    <xf numFmtId="0" fontId="32" fillId="29" borderId="65" xfId="0" applyFont="1" applyFill="1" applyBorder="1" applyAlignment="1" applyProtection="1">
      <alignment horizontal="center" vertical="center" wrapText="1"/>
      <protection hidden="1"/>
    </xf>
    <xf numFmtId="0" fontId="32" fillId="29" borderId="66" xfId="0" applyFont="1" applyFill="1" applyBorder="1" applyAlignment="1" applyProtection="1">
      <alignment horizontal="center" vertical="center" wrapText="1"/>
      <protection hidden="1"/>
    </xf>
    <xf numFmtId="167" fontId="32" fillId="29" borderId="64" xfId="0" applyNumberFormat="1" applyFont="1" applyFill="1" applyBorder="1" applyAlignment="1" applyProtection="1">
      <alignment horizontal="center" vertical="center" wrapText="1"/>
      <protection hidden="1"/>
    </xf>
    <xf numFmtId="167" fontId="32" fillId="29" borderId="65" xfId="0" applyNumberFormat="1" applyFont="1" applyFill="1" applyBorder="1" applyAlignment="1" applyProtection="1">
      <alignment horizontal="center" vertical="center" wrapText="1"/>
      <protection hidden="1"/>
    </xf>
    <xf numFmtId="0" fontId="29" fillId="25" borderId="58" xfId="0" applyFont="1" applyFill="1" applyBorder="1" applyAlignment="1" applyProtection="1">
      <alignment horizontal="left" vertical="center"/>
      <protection locked="0"/>
    </xf>
    <xf numFmtId="0" fontId="52" fillId="24" borderId="58" xfId="0" applyNumberFormat="1" applyFont="1" applyFill="1" applyBorder="1" applyAlignment="1" applyProtection="1">
      <alignment horizontal="center" vertical="center"/>
      <protection hidden="1"/>
    </xf>
    <xf numFmtId="0" fontId="52" fillId="24" borderId="59" xfId="0" applyNumberFormat="1" applyFont="1" applyFill="1" applyBorder="1" applyAlignment="1" applyProtection="1">
      <alignment horizontal="center" vertical="center"/>
      <protection hidden="1"/>
    </xf>
    <xf numFmtId="0" fontId="29" fillId="25" borderId="60" xfId="0" applyFont="1" applyFill="1" applyBorder="1" applyAlignment="1" applyProtection="1">
      <alignment horizontal="left" vertical="center"/>
      <protection locked="0"/>
    </xf>
    <xf numFmtId="0" fontId="52" fillId="24" borderId="60" xfId="0" applyNumberFormat="1" applyFont="1" applyFill="1" applyBorder="1" applyAlignment="1" applyProtection="1">
      <alignment horizontal="center" vertical="center"/>
      <protection hidden="1"/>
    </xf>
    <xf numFmtId="0" fontId="52" fillId="24" borderId="61" xfId="0" applyNumberFormat="1" applyFont="1" applyFill="1" applyBorder="1" applyAlignment="1" applyProtection="1">
      <alignment horizontal="center" vertical="center"/>
      <protection hidden="1"/>
    </xf>
    <xf numFmtId="0" fontId="29" fillId="25" borderId="62" xfId="0" applyFont="1" applyFill="1" applyBorder="1" applyAlignment="1" applyProtection="1">
      <alignment horizontal="left" vertical="center"/>
      <protection locked="0"/>
    </xf>
    <xf numFmtId="0" fontId="52" fillId="24" borderId="62" xfId="0" applyNumberFormat="1" applyFont="1" applyFill="1" applyBorder="1" applyAlignment="1" applyProtection="1">
      <alignment horizontal="center" vertical="center"/>
      <protection hidden="1"/>
    </xf>
    <xf numFmtId="0" fontId="52" fillId="24" borderId="63" xfId="0" applyNumberFormat="1" applyFont="1" applyFill="1" applyBorder="1" applyAlignment="1" applyProtection="1">
      <alignment horizontal="center" vertical="center"/>
      <protection hidden="1"/>
    </xf>
    <xf numFmtId="0" fontId="29" fillId="25" borderId="70" xfId="0" applyFont="1" applyFill="1" applyBorder="1" applyAlignment="1" applyProtection="1">
      <alignment horizontal="left" vertical="center"/>
      <protection locked="0"/>
    </xf>
    <xf numFmtId="0" fontId="29" fillId="25" borderId="71" xfId="0" applyFont="1" applyFill="1" applyBorder="1" applyAlignment="1" applyProtection="1">
      <alignment horizontal="left" vertical="center"/>
      <protection locked="0"/>
    </xf>
    <xf numFmtId="0" fontId="29" fillId="25" borderId="72" xfId="0" applyFont="1" applyFill="1" applyBorder="1" applyAlignment="1" applyProtection="1">
      <alignment horizontal="left" vertical="center"/>
      <protection locked="0"/>
    </xf>
  </cellXfs>
  <cellStyles count="56">
    <cellStyle name="%20 - Vurgu1" xfId="1" builtinId="30" customBuiltin="1"/>
    <cellStyle name="%20 - Vurgu1 2" xfId="2"/>
    <cellStyle name="%20 - Vurgu2" xfId="3" builtinId="34" customBuiltin="1"/>
    <cellStyle name="%20 - Vurgu2 2" xfId="4"/>
    <cellStyle name="%20 - Vurgu3" xfId="5" builtinId="38" customBuiltin="1"/>
    <cellStyle name="%20 - Vurgu3 2" xfId="6"/>
    <cellStyle name="%20 - Vurgu4" xfId="7" builtinId="42" customBuiltin="1"/>
    <cellStyle name="%20 - Vurgu4 2" xfId="8"/>
    <cellStyle name="%20 - Vurgu5" xfId="9" builtinId="46" customBuiltin="1"/>
    <cellStyle name="%20 - Vurgu5 2" xfId="10"/>
    <cellStyle name="%20 - Vurgu6" xfId="11" builtinId="50" customBuiltin="1"/>
    <cellStyle name="%20 - Vurgu6 2" xfId="12"/>
    <cellStyle name="%40 - Vurgu1" xfId="13" builtinId="31" customBuiltin="1"/>
    <cellStyle name="%40 - Vurgu1 2" xfId="14"/>
    <cellStyle name="%40 - Vurgu2" xfId="15" builtinId="35" customBuiltin="1"/>
    <cellStyle name="%40 - Vurgu2 2" xfId="16"/>
    <cellStyle name="%40 - Vurgu3" xfId="17" builtinId="39" customBuiltin="1"/>
    <cellStyle name="%40 - Vurgu3 2" xfId="18"/>
    <cellStyle name="%40 - Vurgu4" xfId="19" builtinId="43" customBuiltin="1"/>
    <cellStyle name="%40 - Vurgu4 2" xfId="20"/>
    <cellStyle name="%40 - Vurgu5" xfId="21" builtinId="47" customBuiltin="1"/>
    <cellStyle name="%40 - Vurgu5 2" xfId="22"/>
    <cellStyle name="%40 - Vurgu6" xfId="23" builtinId="51" customBuiltin="1"/>
    <cellStyle name="%40 - Vurgu6 2" xfId="24"/>
    <cellStyle name="%60 - Vurgu1" xfId="25" builtinId="32" customBuiltin="1"/>
    <cellStyle name="%60 - Vurgu2" xfId="26" builtinId="36" customBuiltin="1"/>
    <cellStyle name="%60 - Vurgu3" xfId="27" builtinId="40" customBuiltin="1"/>
    <cellStyle name="%60 - Vurgu4" xfId="28" builtinId="44" customBuiltin="1"/>
    <cellStyle name="%60 - Vurgu5" xfId="29" builtinId="48" customBuiltin="1"/>
    <cellStyle name="%60 - Vurgu6" xfId="30" builtinId="52" customBuiltin="1"/>
    <cellStyle name="Açıklama Metni" xfId="31" builtinId="53" customBuiltin="1"/>
    <cellStyle name="Ana Başlık" xfId="32" builtinId="15" customBuiltin="1"/>
    <cellStyle name="Bağlı Hücre" xfId="33" builtinId="24" customBuiltin="1"/>
    <cellStyle name="Başlık 1" xfId="34" builtinId="16" customBuiltin="1"/>
    <cellStyle name="Başlık 2" xfId="35" builtinId="17" customBuiltin="1"/>
    <cellStyle name="Başlık 3" xfId="36" builtinId="18" customBuiltin="1"/>
    <cellStyle name="Başlık 4" xfId="37" builtinId="19" customBuiltin="1"/>
    <cellStyle name="Çıkış" xfId="38" builtinId="21" customBuiltin="1"/>
    <cellStyle name="Giriş" xfId="39" builtinId="20" customBuiltin="1"/>
    <cellStyle name="Hesaplama" xfId="40" builtinId="22" customBuiltin="1"/>
    <cellStyle name="İşaretli Hücre" xfId="41" builtinId="23" customBuiltin="1"/>
    <cellStyle name="İyi" xfId="42" builtinId="26" customBuiltin="1"/>
    <cellStyle name="Kötü" xfId="43" builtinId="27" customBuiltin="1"/>
    <cellStyle name="Normal" xfId="0" builtinId="0"/>
    <cellStyle name="Normal 2" xfId="44"/>
    <cellStyle name="Normal 2 2" xfId="55"/>
    <cellStyle name="Not" xfId="45" builtinId="10" customBuiltin="1"/>
    <cellStyle name="Nötr" xfId="46" builtinId="28" customBuiltin="1"/>
    <cellStyle name="Toplam" xfId="47" builtinId="25" customBuiltin="1"/>
    <cellStyle name="Uyarı Metni" xfId="48" builtinId="11" customBuiltin="1"/>
    <cellStyle name="Vurgu1" xfId="49" builtinId="29" customBuiltin="1"/>
    <cellStyle name="Vurgu2" xfId="50" builtinId="33" customBuiltin="1"/>
    <cellStyle name="Vurgu3" xfId="51" builtinId="37" customBuiltin="1"/>
    <cellStyle name="Vurgu4" xfId="52" builtinId="41" customBuiltin="1"/>
    <cellStyle name="Vurgu5" xfId="53" builtinId="45" customBuiltin="1"/>
    <cellStyle name="Vurgu6" xfId="54" builtinId="49" customBuiltin="1"/>
  </cellStyles>
  <dxfs count="4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1971675</xdr:colOff>
      <xdr:row>7</xdr:row>
      <xdr:rowOff>304800</xdr:rowOff>
    </xdr:from>
    <xdr:to>
      <xdr:col>2</xdr:col>
      <xdr:colOff>1209675</xdr:colOff>
      <xdr:row>12</xdr:row>
      <xdr:rowOff>123825</xdr:rowOff>
    </xdr:to>
    <xdr:pic>
      <xdr:nvPicPr>
        <xdr:cNvPr id="1819" name="Resim 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2686050"/>
          <a:ext cx="12668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926523</xdr:colOff>
      <xdr:row>8</xdr:row>
      <xdr:rowOff>34636</xdr:rowOff>
    </xdr:from>
    <xdr:to>
      <xdr:col>1</xdr:col>
      <xdr:colOff>221673</xdr:colOff>
      <xdr:row>12</xdr:row>
      <xdr:rowOff>213013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26523" y="2718954"/>
          <a:ext cx="1321377" cy="132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2</xdr:col>
      <xdr:colOff>47625</xdr:colOff>
      <xdr:row>1</xdr:row>
      <xdr:rowOff>47625</xdr:rowOff>
    </xdr:to>
    <xdr:pic>
      <xdr:nvPicPr>
        <xdr:cNvPr id="2372" name="Resim 2">
          <a:extLst>
            <a:ext uri="{FF2B5EF4-FFF2-40B4-BE49-F238E27FC236}">
              <a16:creationId xmlns:a16="http://schemas.microsoft.com/office/drawing/2014/main" id="{00000000-0008-0000-01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0</xdr:row>
      <xdr:rowOff>66675</xdr:rowOff>
    </xdr:from>
    <xdr:to>
      <xdr:col>5</xdr:col>
      <xdr:colOff>685800</xdr:colOff>
      <xdr:row>2</xdr:row>
      <xdr:rowOff>95250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76925" y="6667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161925</xdr:colOff>
      <xdr:row>1</xdr:row>
      <xdr:rowOff>114300</xdr:rowOff>
    </xdr:to>
    <xdr:pic>
      <xdr:nvPicPr>
        <xdr:cNvPr id="3397" name="Resim 2">
          <a:extLst>
            <a:ext uri="{FF2B5EF4-FFF2-40B4-BE49-F238E27FC236}">
              <a16:creationId xmlns:a16="http://schemas.microsoft.com/office/drawing/2014/main" id="{00000000-0008-0000-0200-00004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0</xdr:row>
      <xdr:rowOff>66675</xdr:rowOff>
    </xdr:from>
    <xdr:to>
      <xdr:col>7</xdr:col>
      <xdr:colOff>342900</xdr:colOff>
      <xdr:row>2</xdr:row>
      <xdr:rowOff>19050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476875" y="6667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609600</xdr:colOff>
      <xdr:row>2</xdr:row>
      <xdr:rowOff>57150</xdr:rowOff>
    </xdr:to>
    <xdr:pic>
      <xdr:nvPicPr>
        <xdr:cNvPr id="4428" name="Resim 2">
          <a:extLst>
            <a:ext uri="{FF2B5EF4-FFF2-40B4-BE49-F238E27FC236}">
              <a16:creationId xmlns:a16="http://schemas.microsoft.com/office/drawing/2014/main" id="{00000000-0008-0000-0300-00004C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914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447092</xdr:colOff>
      <xdr:row>0</xdr:row>
      <xdr:rowOff>48597</xdr:rowOff>
    </xdr:from>
    <xdr:to>
      <xdr:col>9</xdr:col>
      <xdr:colOff>369337</xdr:colOff>
      <xdr:row>2</xdr:row>
      <xdr:rowOff>48597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40051" y="48597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1</xdr:col>
      <xdr:colOff>447675</xdr:colOff>
      <xdr:row>1</xdr:row>
      <xdr:rowOff>104775</xdr:rowOff>
    </xdr:to>
    <xdr:pic>
      <xdr:nvPicPr>
        <xdr:cNvPr id="5452" name="Resim 2">
          <a:extLst>
            <a:ext uri="{FF2B5EF4-FFF2-40B4-BE49-F238E27FC236}">
              <a16:creationId xmlns:a16="http://schemas.microsoft.com/office/drawing/2014/main" id="{00000000-0008-0000-0400-00004C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828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25978</xdr:colOff>
      <xdr:row>0</xdr:row>
      <xdr:rowOff>60613</xdr:rowOff>
    </xdr:from>
    <xdr:to>
      <xdr:col>7</xdr:col>
      <xdr:colOff>355023</xdr:colOff>
      <xdr:row>1</xdr:row>
      <xdr:rowOff>147204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90705" y="60613"/>
          <a:ext cx="883227" cy="88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66675</xdr:colOff>
      <xdr:row>1</xdr:row>
      <xdr:rowOff>152400</xdr:rowOff>
    </xdr:to>
    <xdr:pic>
      <xdr:nvPicPr>
        <xdr:cNvPr id="7283" name="Resim 2">
          <a:extLst>
            <a:ext uri="{FF2B5EF4-FFF2-40B4-BE49-F238E27FC236}">
              <a16:creationId xmlns:a16="http://schemas.microsoft.com/office/drawing/2014/main" id="{00000000-0008-0000-0500-00007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16</xdr:row>
      <xdr:rowOff>95250</xdr:rowOff>
    </xdr:from>
    <xdr:to>
      <xdr:col>2</xdr:col>
      <xdr:colOff>28575</xdr:colOff>
      <xdr:row>17</xdr:row>
      <xdr:rowOff>123825</xdr:rowOff>
    </xdr:to>
    <xdr:pic>
      <xdr:nvPicPr>
        <xdr:cNvPr id="7284" name="Resim 2">
          <a:extLst>
            <a:ext uri="{FF2B5EF4-FFF2-40B4-BE49-F238E27FC236}">
              <a16:creationId xmlns:a16="http://schemas.microsoft.com/office/drawing/2014/main" id="{00000000-0008-0000-0500-00007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600575"/>
          <a:ext cx="9906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0</xdr:row>
      <xdr:rowOff>85725</xdr:rowOff>
    </xdr:from>
    <xdr:to>
      <xdr:col>7</xdr:col>
      <xdr:colOff>438150</xdr:colOff>
      <xdr:row>2</xdr:row>
      <xdr:rowOff>38100</xdr:rowOff>
    </xdr:to>
    <xdr:pic>
      <xdr:nvPicPr>
        <xdr:cNvPr id="6" name="Resim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648325" y="8572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15</xdr:row>
      <xdr:rowOff>228600</xdr:rowOff>
    </xdr:from>
    <xdr:to>
      <xdr:col>7</xdr:col>
      <xdr:colOff>371475</xdr:colOff>
      <xdr:row>16</xdr:row>
      <xdr:rowOff>914400</xdr:rowOff>
    </xdr:to>
    <xdr:pic>
      <xdr:nvPicPr>
        <xdr:cNvPr id="7" name="Resim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81650" y="446722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66675</xdr:colOff>
      <xdr:row>1</xdr:row>
      <xdr:rowOff>152400</xdr:rowOff>
    </xdr:to>
    <xdr:pic>
      <xdr:nvPicPr>
        <xdr:cNvPr id="4" name="Resim 2">
          <a:extLst>
            <a:ext uri="{FF2B5EF4-FFF2-40B4-BE49-F238E27FC236}">
              <a16:creationId xmlns:a16="http://schemas.microsoft.com/office/drawing/2014/main" id="{00000000-0008-0000-0500-00007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06108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0</xdr:row>
      <xdr:rowOff>85725</xdr:rowOff>
    </xdr:from>
    <xdr:to>
      <xdr:col>7</xdr:col>
      <xdr:colOff>438150</xdr:colOff>
      <xdr:row>2</xdr:row>
      <xdr:rowOff>38100</xdr:rowOff>
    </xdr:to>
    <xdr:pic>
      <xdr:nvPicPr>
        <xdr:cNvPr id="5" name="Resim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10250" y="85725"/>
          <a:ext cx="9525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16</xdr:row>
      <xdr:rowOff>95250</xdr:rowOff>
    </xdr:from>
    <xdr:to>
      <xdr:col>2</xdr:col>
      <xdr:colOff>28575</xdr:colOff>
      <xdr:row>17</xdr:row>
      <xdr:rowOff>123825</xdr:rowOff>
    </xdr:to>
    <xdr:pic>
      <xdr:nvPicPr>
        <xdr:cNvPr id="8" name="Resim 2">
          <a:extLst>
            <a:ext uri="{FF2B5EF4-FFF2-40B4-BE49-F238E27FC236}">
              <a16:creationId xmlns:a16="http://schemas.microsoft.com/office/drawing/2014/main" id="{00000000-0008-0000-0500-00007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575810"/>
          <a:ext cx="1022985" cy="965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15</xdr:row>
      <xdr:rowOff>228600</xdr:rowOff>
    </xdr:from>
    <xdr:to>
      <xdr:col>7</xdr:col>
      <xdr:colOff>371475</xdr:colOff>
      <xdr:row>16</xdr:row>
      <xdr:rowOff>914400</xdr:rowOff>
    </xdr:to>
    <xdr:pic>
      <xdr:nvPicPr>
        <xdr:cNvPr id="9" name="Resim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43575" y="4442460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FFFF00"/>
    <pageSetUpPr fitToPage="1"/>
  </sheetPr>
  <dimension ref="A1:E34"/>
  <sheetViews>
    <sheetView view="pageBreakPreview" topLeftCell="A27" zoomScaleNormal="100" zoomScaleSheetLayoutView="100" workbookViewId="0">
      <selection activeCell="B31" sqref="B31"/>
    </sheetView>
  </sheetViews>
  <sheetFormatPr defaultColWidth="9.140625" defaultRowHeight="18" x14ac:dyDescent="0.25"/>
  <cols>
    <col min="1" max="2" width="30.42578125" style="77" customWidth="1"/>
    <col min="3" max="3" width="30.85546875" style="77" customWidth="1"/>
    <col min="4" max="12" width="6.7109375" style="77" customWidth="1"/>
    <col min="13" max="16384" width="9.140625" style="77"/>
  </cols>
  <sheetData>
    <row r="1" spans="1:5" ht="24" customHeight="1" x14ac:dyDescent="0.3">
      <c r="A1" s="161"/>
      <c r="B1" s="162"/>
      <c r="C1" s="163"/>
    </row>
    <row r="2" spans="1:5" ht="89.25" customHeight="1" x14ac:dyDescent="0.25">
      <c r="A2" s="164" t="s">
        <v>24</v>
      </c>
      <c r="B2" s="165"/>
      <c r="C2" s="166"/>
      <c r="D2" s="78"/>
      <c r="E2" s="78"/>
    </row>
    <row r="3" spans="1:5" ht="24.75" customHeight="1" x14ac:dyDescent="0.25">
      <c r="A3" s="167"/>
      <c r="B3" s="168"/>
      <c r="C3" s="169"/>
      <c r="D3" s="79"/>
      <c r="E3" s="79"/>
    </row>
    <row r="4" spans="1:5" s="80" customFormat="1" ht="24.95" hidden="1" customHeight="1" x14ac:dyDescent="0.2">
      <c r="A4" s="138"/>
      <c r="B4" s="139"/>
      <c r="C4" s="140"/>
    </row>
    <row r="5" spans="1:5" s="80" customFormat="1" ht="24.95" hidden="1" customHeight="1" x14ac:dyDescent="0.2">
      <c r="A5" s="138"/>
      <c r="B5" s="139"/>
      <c r="C5" s="140"/>
    </row>
    <row r="6" spans="1:5" s="80" customFormat="1" ht="24.95" customHeight="1" x14ac:dyDescent="0.2">
      <c r="A6" s="138"/>
      <c r="B6" s="139"/>
      <c r="C6" s="140"/>
    </row>
    <row r="7" spans="1:5" s="80" customFormat="1" ht="24.95" customHeight="1" x14ac:dyDescent="0.2">
      <c r="A7" s="138"/>
      <c r="B7" s="139"/>
      <c r="C7" s="140"/>
    </row>
    <row r="8" spans="1:5" s="80" customFormat="1" ht="24.95" customHeight="1" x14ac:dyDescent="0.2">
      <c r="A8" s="138"/>
      <c r="B8" s="139"/>
      <c r="C8" s="140"/>
    </row>
    <row r="9" spans="1:5" ht="22.5" x14ac:dyDescent="0.25">
      <c r="A9" s="138"/>
      <c r="B9" s="139"/>
      <c r="C9" s="140"/>
    </row>
    <row r="10" spans="1:5" ht="22.5" x14ac:dyDescent="0.25">
      <c r="A10" s="138"/>
      <c r="B10" s="139"/>
      <c r="C10" s="140"/>
    </row>
    <row r="11" spans="1:5" ht="22.5" x14ac:dyDescent="0.25">
      <c r="A11" s="138"/>
      <c r="B11" s="139"/>
      <c r="C11" s="140"/>
    </row>
    <row r="12" spans="1:5" ht="22.5" x14ac:dyDescent="0.25">
      <c r="A12" s="138"/>
      <c r="B12" s="139"/>
      <c r="C12" s="140"/>
    </row>
    <row r="13" spans="1:5" ht="22.5" x14ac:dyDescent="0.25">
      <c r="A13" s="138"/>
      <c r="B13" s="139"/>
      <c r="C13" s="140"/>
    </row>
    <row r="14" spans="1:5" ht="22.5" x14ac:dyDescent="0.25">
      <c r="A14" s="138"/>
      <c r="B14" s="139"/>
      <c r="C14" s="140"/>
    </row>
    <row r="15" spans="1:5" ht="22.5" x14ac:dyDescent="0.25">
      <c r="A15" s="138"/>
      <c r="B15" s="139"/>
      <c r="C15" s="140"/>
    </row>
    <row r="16" spans="1:5" ht="22.5" x14ac:dyDescent="0.25">
      <c r="A16" s="138"/>
      <c r="B16" s="139"/>
      <c r="C16" s="140"/>
    </row>
    <row r="17" spans="1:3" ht="22.5" x14ac:dyDescent="0.25">
      <c r="A17" s="138"/>
      <c r="B17" s="139"/>
      <c r="C17" s="140"/>
    </row>
    <row r="18" spans="1:3" ht="22.5" x14ac:dyDescent="0.25">
      <c r="A18" s="138"/>
      <c r="B18" s="139"/>
      <c r="C18" s="140"/>
    </row>
    <row r="19" spans="1:3" ht="18" customHeight="1" x14ac:dyDescent="0.25">
      <c r="A19" s="170" t="str">
        <f>B26</f>
        <v>CUMHURİYET KOŞUSU</v>
      </c>
      <c r="B19" s="171"/>
      <c r="C19" s="172"/>
    </row>
    <row r="20" spans="1:3" ht="42" customHeight="1" x14ac:dyDescent="0.25">
      <c r="A20" s="173"/>
      <c r="B20" s="171"/>
      <c r="C20" s="172"/>
    </row>
    <row r="21" spans="1:3" ht="27" x14ac:dyDescent="0.25">
      <c r="A21" s="141"/>
      <c r="B21" s="142" t="str">
        <f>B29</f>
        <v>ÇANAKKALE</v>
      </c>
      <c r="C21" s="143"/>
    </row>
    <row r="22" spans="1:3" ht="9" customHeight="1" x14ac:dyDescent="0.25">
      <c r="A22" s="138"/>
      <c r="B22" s="144"/>
      <c r="C22" s="140"/>
    </row>
    <row r="23" spans="1:3" ht="9" customHeight="1" x14ac:dyDescent="0.25">
      <c r="A23" s="138"/>
      <c r="B23" s="144"/>
      <c r="C23" s="140"/>
    </row>
    <row r="24" spans="1:3" ht="10.5" customHeight="1" x14ac:dyDescent="0.25">
      <c r="A24" s="138"/>
      <c r="B24" s="144"/>
      <c r="C24" s="140"/>
    </row>
    <row r="25" spans="1:3" ht="22.5" x14ac:dyDescent="0.25">
      <c r="A25" s="145"/>
      <c r="B25" s="146"/>
      <c r="C25" s="147"/>
    </row>
    <row r="26" spans="1:3" ht="36.75" customHeight="1" x14ac:dyDescent="0.25">
      <c r="A26" s="148" t="s">
        <v>10</v>
      </c>
      <c r="B26" s="174" t="s">
        <v>30</v>
      </c>
      <c r="C26" s="175"/>
    </row>
    <row r="27" spans="1:3" ht="25.5" customHeight="1" x14ac:dyDescent="0.25">
      <c r="A27" s="148" t="s">
        <v>11</v>
      </c>
      <c r="B27" s="174" t="s">
        <v>31</v>
      </c>
      <c r="C27" s="175"/>
    </row>
    <row r="28" spans="1:3" ht="25.5" customHeight="1" x14ac:dyDescent="0.25">
      <c r="A28" s="149" t="s">
        <v>12</v>
      </c>
      <c r="B28" s="174" t="s">
        <v>32</v>
      </c>
      <c r="C28" s="175"/>
    </row>
    <row r="29" spans="1:3" ht="25.5" customHeight="1" x14ac:dyDescent="0.25">
      <c r="A29" s="148" t="s">
        <v>13</v>
      </c>
      <c r="B29" s="174" t="s">
        <v>27</v>
      </c>
      <c r="C29" s="175"/>
    </row>
    <row r="30" spans="1:3" ht="25.5" customHeight="1" x14ac:dyDescent="0.25">
      <c r="A30" s="150" t="s">
        <v>14</v>
      </c>
      <c r="B30" s="178">
        <v>45953.541666666664</v>
      </c>
      <c r="C30" s="179"/>
    </row>
    <row r="31" spans="1:3" ht="22.5" x14ac:dyDescent="0.25">
      <c r="A31" s="150" t="s">
        <v>18</v>
      </c>
      <c r="B31" s="151"/>
      <c r="C31" s="152"/>
    </row>
    <row r="32" spans="1:3" ht="22.5" x14ac:dyDescent="0.25">
      <c r="A32" s="150" t="s">
        <v>19</v>
      </c>
      <c r="B32" s="151"/>
      <c r="C32" s="152"/>
    </row>
    <row r="33" spans="1:3" ht="22.5" x14ac:dyDescent="0.25">
      <c r="A33" s="150" t="s">
        <v>22</v>
      </c>
      <c r="B33" s="176"/>
      <c r="C33" s="177"/>
    </row>
    <row r="34" spans="1:3" ht="18.75" thickBot="1" x14ac:dyDescent="0.3">
      <c r="A34" s="153"/>
      <c r="B34" s="154"/>
      <c r="C34" s="155"/>
    </row>
  </sheetData>
  <mergeCells count="10">
    <mergeCell ref="B33:C33"/>
    <mergeCell ref="B27:C27"/>
    <mergeCell ref="B28:C28"/>
    <mergeCell ref="B29:C29"/>
    <mergeCell ref="B30:C30"/>
    <mergeCell ref="A1:C1"/>
    <mergeCell ref="A2:C2"/>
    <mergeCell ref="A3:C3"/>
    <mergeCell ref="A19:C20"/>
    <mergeCell ref="B26:C26"/>
  </mergeCells>
  <printOptions horizontalCentered="1" verticalCentered="1"/>
  <pageMargins left="0.53" right="0.23622047244094491" top="0.47244094488188981" bottom="0.27559055118110237" header="0.31496062992125984" footer="0.15748031496062992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00FF"/>
  </sheetPr>
  <dimension ref="A1:L454"/>
  <sheetViews>
    <sheetView view="pageBreakPreview" zoomScaleNormal="100" zoomScaleSheetLayoutView="100" workbookViewId="0">
      <selection activeCell="D14" sqref="D14"/>
    </sheetView>
  </sheetViews>
  <sheetFormatPr defaultColWidth="9.140625" defaultRowHeight="12.75" x14ac:dyDescent="0.2"/>
  <cols>
    <col min="1" max="1" width="4.28515625" style="21" bestFit="1" customWidth="1"/>
    <col min="2" max="2" width="6.42578125" style="21" bestFit="1" customWidth="1"/>
    <col min="3" max="3" width="30.7109375" style="22" customWidth="1"/>
    <col min="4" max="4" width="44" style="22" customWidth="1"/>
    <col min="5" max="5" width="6.7109375" style="21" customWidth="1"/>
    <col min="6" max="6" width="12.7109375" style="23" customWidth="1"/>
    <col min="7" max="7" width="17.140625" style="8" customWidth="1"/>
    <col min="8" max="9" width="9.140625" style="8" customWidth="1"/>
    <col min="10" max="10" width="8.85546875" style="8" hidden="1" customWidth="1"/>
    <col min="11" max="11" width="9.85546875" style="8" hidden="1" customWidth="1"/>
    <col min="12" max="16384" width="9.140625" style="8"/>
  </cols>
  <sheetData>
    <row r="1" spans="1:12" ht="57" customHeight="1" x14ac:dyDescent="0.2">
      <c r="A1" s="182" t="str">
        <f>KAPAK!A2</f>
        <v>Gençlik ve Spor Bakanlığı
Spor Genel Müdürlüğü
Spor Faaliyetleri Daire Başkanlığı
Okul Sporları Şubesi</v>
      </c>
      <c r="B1" s="183"/>
      <c r="C1" s="183"/>
      <c r="D1" s="183"/>
      <c r="E1" s="183"/>
      <c r="F1" s="183"/>
    </row>
    <row r="2" spans="1:12" ht="15.75" x14ac:dyDescent="0.2">
      <c r="A2" s="184" t="str">
        <f>KAPAK!B26</f>
        <v>CUMHURİYET KOŞUSU</v>
      </c>
      <c r="B2" s="184"/>
      <c r="C2" s="184"/>
      <c r="D2" s="184"/>
      <c r="E2" s="184"/>
      <c r="F2" s="184"/>
    </row>
    <row r="3" spans="1:12" ht="15.75" x14ac:dyDescent="0.2">
      <c r="A3" s="185" t="str">
        <f>KAPAK!B29</f>
        <v>ÇANAKKALE</v>
      </c>
      <c r="B3" s="185"/>
      <c r="C3" s="185"/>
      <c r="D3" s="185"/>
      <c r="E3" s="185"/>
      <c r="F3" s="185"/>
    </row>
    <row r="4" spans="1:12" x14ac:dyDescent="0.2">
      <c r="A4" s="181" t="str">
        <f>KAPAK!B28</f>
        <v>2014-2015 DOĞUMLU KIZLAR</v>
      </c>
      <c r="B4" s="181"/>
      <c r="C4" s="181"/>
      <c r="D4" s="134" t="str">
        <f>KAPAK!B27</f>
        <v>800 M</v>
      </c>
      <c r="E4" s="186">
        <f>KAPAK!B30</f>
        <v>45953.541666666664</v>
      </c>
      <c r="F4" s="186"/>
    </row>
    <row r="5" spans="1:12" s="9" customFormat="1" ht="31.5" customHeight="1" thickBot="1" x14ac:dyDescent="0.25">
      <c r="A5" s="103" t="s">
        <v>0</v>
      </c>
      <c r="B5" s="103" t="s">
        <v>1</v>
      </c>
      <c r="C5" s="104" t="s">
        <v>3</v>
      </c>
      <c r="D5" s="103" t="s">
        <v>17</v>
      </c>
      <c r="E5" s="103" t="s">
        <v>8</v>
      </c>
      <c r="F5" s="105" t="s">
        <v>2</v>
      </c>
      <c r="G5" s="9" t="s">
        <v>25</v>
      </c>
      <c r="H5" s="10"/>
      <c r="I5" s="10"/>
      <c r="J5" s="10"/>
      <c r="K5" s="10"/>
      <c r="L5" s="10"/>
    </row>
    <row r="6" spans="1:12" s="113" customFormat="1" ht="18" customHeight="1" x14ac:dyDescent="0.2">
      <c r="A6" s="13">
        <v>1</v>
      </c>
      <c r="B6" s="114"/>
      <c r="C6" s="11"/>
      <c r="D6" s="125"/>
      <c r="E6" s="85"/>
      <c r="F6" s="86"/>
      <c r="H6" s="113">
        <f>COUNTA(F6:F110)</f>
        <v>23</v>
      </c>
      <c r="I6" s="180">
        <v>1</v>
      </c>
      <c r="J6" s="131">
        <v>39326</v>
      </c>
      <c r="K6" s="131">
        <v>40178</v>
      </c>
    </row>
    <row r="7" spans="1:12" s="113" customFormat="1" ht="18" customHeight="1" x14ac:dyDescent="0.2">
      <c r="A7" s="13">
        <v>2</v>
      </c>
      <c r="B7" s="114"/>
      <c r="C7" s="15"/>
      <c r="D7" s="125"/>
      <c r="E7" s="87"/>
      <c r="F7" s="88"/>
      <c r="I7" s="180"/>
      <c r="J7" s="131">
        <v>29221</v>
      </c>
      <c r="K7" s="131">
        <v>39325</v>
      </c>
    </row>
    <row r="8" spans="1:12" s="113" customFormat="1" ht="18" customHeight="1" x14ac:dyDescent="0.2">
      <c r="A8" s="13">
        <v>3</v>
      </c>
      <c r="B8" s="114"/>
      <c r="C8" s="15"/>
      <c r="D8" s="125"/>
      <c r="E8" s="87"/>
      <c r="F8" s="88"/>
      <c r="I8" s="180"/>
      <c r="J8" s="131">
        <v>40179</v>
      </c>
      <c r="K8" s="131">
        <v>44926</v>
      </c>
    </row>
    <row r="9" spans="1:12" s="113" customFormat="1" ht="18" customHeight="1" x14ac:dyDescent="0.2">
      <c r="A9" s="13">
        <v>4</v>
      </c>
      <c r="B9" s="114"/>
      <c r="C9" s="15"/>
      <c r="D9" s="125"/>
      <c r="E9" s="87"/>
      <c r="F9" s="88"/>
      <c r="I9" s="180"/>
    </row>
    <row r="10" spans="1:12" s="113" customFormat="1" ht="18" customHeight="1" x14ac:dyDescent="0.2">
      <c r="A10" s="13">
        <v>5</v>
      </c>
      <c r="B10" s="114"/>
      <c r="C10" s="15"/>
      <c r="D10" s="125"/>
      <c r="E10" s="87"/>
      <c r="F10" s="88"/>
      <c r="I10" s="180"/>
    </row>
    <row r="11" spans="1:12" s="113" customFormat="1" ht="18" customHeight="1" x14ac:dyDescent="0.2">
      <c r="A11" s="13">
        <v>6</v>
      </c>
      <c r="B11" s="114"/>
      <c r="C11" s="19"/>
      <c r="D11" s="127"/>
      <c r="E11" s="89"/>
      <c r="F11" s="90"/>
      <c r="I11" s="180"/>
    </row>
    <row r="12" spans="1:12" ht="18" customHeight="1" x14ac:dyDescent="0.2">
      <c r="A12" s="13">
        <v>7</v>
      </c>
      <c r="B12" s="114">
        <v>1861</v>
      </c>
      <c r="C12" s="11" t="s">
        <v>50</v>
      </c>
      <c r="D12" s="125" t="s">
        <v>51</v>
      </c>
      <c r="E12" s="85" t="s">
        <v>28</v>
      </c>
      <c r="F12" s="86" t="s">
        <v>52</v>
      </c>
      <c r="I12" s="180">
        <v>2</v>
      </c>
    </row>
    <row r="13" spans="1:12" ht="18" customHeight="1" x14ac:dyDescent="0.2">
      <c r="A13" s="13">
        <v>8</v>
      </c>
      <c r="B13" s="114">
        <v>1862</v>
      </c>
      <c r="C13" s="15" t="s">
        <v>53</v>
      </c>
      <c r="D13" s="126" t="s">
        <v>51</v>
      </c>
      <c r="E13" s="85" t="s">
        <v>28</v>
      </c>
      <c r="F13" s="88" t="s">
        <v>54</v>
      </c>
      <c r="I13" s="180"/>
    </row>
    <row r="14" spans="1:12" ht="18" customHeight="1" x14ac:dyDescent="0.2">
      <c r="A14" s="13">
        <v>9</v>
      </c>
      <c r="B14" s="114">
        <v>1870</v>
      </c>
      <c r="C14" s="15" t="s">
        <v>55</v>
      </c>
      <c r="D14" s="126" t="s">
        <v>51</v>
      </c>
      <c r="E14" s="85" t="s">
        <v>28</v>
      </c>
      <c r="F14" s="88" t="s">
        <v>56</v>
      </c>
      <c r="I14" s="180"/>
    </row>
    <row r="15" spans="1:12" ht="18" customHeight="1" x14ac:dyDescent="0.2">
      <c r="A15" s="13">
        <v>10</v>
      </c>
      <c r="B15" s="114">
        <v>1864</v>
      </c>
      <c r="C15" s="15" t="s">
        <v>57</v>
      </c>
      <c r="D15" s="126" t="s">
        <v>51</v>
      </c>
      <c r="E15" s="85" t="s">
        <v>28</v>
      </c>
      <c r="F15" s="88" t="s">
        <v>58</v>
      </c>
      <c r="I15" s="180"/>
    </row>
    <row r="16" spans="1:12" ht="18" customHeight="1" x14ac:dyDescent="0.2">
      <c r="A16" s="13">
        <v>11</v>
      </c>
      <c r="B16" s="114">
        <v>1863</v>
      </c>
      <c r="C16" s="15" t="s">
        <v>59</v>
      </c>
      <c r="D16" s="126" t="s">
        <v>51</v>
      </c>
      <c r="E16" s="85" t="s">
        <v>28</v>
      </c>
      <c r="F16" s="88" t="s">
        <v>60</v>
      </c>
      <c r="I16" s="180"/>
    </row>
    <row r="17" spans="1:9" ht="18" customHeight="1" x14ac:dyDescent="0.2">
      <c r="A17" s="13">
        <v>12</v>
      </c>
      <c r="B17" s="114">
        <v>1880</v>
      </c>
      <c r="C17" s="19" t="s">
        <v>61</v>
      </c>
      <c r="D17" s="127" t="s">
        <v>51</v>
      </c>
      <c r="E17" s="85" t="s">
        <v>28</v>
      </c>
      <c r="F17" s="90" t="s">
        <v>62</v>
      </c>
      <c r="I17" s="180"/>
    </row>
    <row r="18" spans="1:9" ht="18" customHeight="1" x14ac:dyDescent="0.2">
      <c r="A18" s="13">
        <v>13</v>
      </c>
      <c r="B18" s="114">
        <v>3691</v>
      </c>
      <c r="C18" s="11" t="s">
        <v>67</v>
      </c>
      <c r="D18" s="125" t="s">
        <v>68</v>
      </c>
      <c r="E18" s="85" t="s">
        <v>28</v>
      </c>
      <c r="F18" s="86">
        <v>41844</v>
      </c>
      <c r="I18" s="180">
        <v>3</v>
      </c>
    </row>
    <row r="19" spans="1:9" ht="18" customHeight="1" x14ac:dyDescent="0.2">
      <c r="A19" s="13">
        <v>14</v>
      </c>
      <c r="B19" s="114">
        <v>3696</v>
      </c>
      <c r="C19" s="15" t="s">
        <v>69</v>
      </c>
      <c r="D19" s="125" t="s">
        <v>68</v>
      </c>
      <c r="E19" s="85" t="s">
        <v>28</v>
      </c>
      <c r="F19" s="88">
        <v>41684</v>
      </c>
      <c r="I19" s="180"/>
    </row>
    <row r="20" spans="1:9" ht="18" customHeight="1" x14ac:dyDescent="0.2">
      <c r="A20" s="13">
        <v>15</v>
      </c>
      <c r="B20" s="114">
        <v>3699</v>
      </c>
      <c r="C20" s="15" t="s">
        <v>70</v>
      </c>
      <c r="D20" s="125" t="s">
        <v>68</v>
      </c>
      <c r="E20" s="85" t="s">
        <v>28</v>
      </c>
      <c r="F20" s="88">
        <v>41844</v>
      </c>
      <c r="I20" s="180"/>
    </row>
    <row r="21" spans="1:9" ht="18" customHeight="1" x14ac:dyDescent="0.2">
      <c r="A21" s="13">
        <v>16</v>
      </c>
      <c r="B21" s="114">
        <v>3697</v>
      </c>
      <c r="C21" s="15" t="s">
        <v>71</v>
      </c>
      <c r="D21" s="125" t="s">
        <v>68</v>
      </c>
      <c r="E21" s="85" t="s">
        <v>28</v>
      </c>
      <c r="F21" s="88">
        <v>41908</v>
      </c>
      <c r="I21" s="180"/>
    </row>
    <row r="22" spans="1:9" ht="18" customHeight="1" x14ac:dyDescent="0.2">
      <c r="A22" s="13">
        <v>17</v>
      </c>
      <c r="B22" s="114">
        <v>3700</v>
      </c>
      <c r="C22" s="15" t="s">
        <v>72</v>
      </c>
      <c r="D22" s="126" t="s">
        <v>68</v>
      </c>
      <c r="E22" s="87" t="s">
        <v>28</v>
      </c>
      <c r="F22" s="88">
        <v>41830</v>
      </c>
      <c r="I22" s="180"/>
    </row>
    <row r="23" spans="1:9" ht="18" customHeight="1" x14ac:dyDescent="0.2">
      <c r="A23" s="13">
        <v>18</v>
      </c>
      <c r="B23" s="114"/>
      <c r="C23" s="19"/>
      <c r="D23" s="127"/>
      <c r="E23" s="89"/>
      <c r="F23" s="90"/>
      <c r="I23" s="180"/>
    </row>
    <row r="24" spans="1:9" ht="18" customHeight="1" x14ac:dyDescent="0.2">
      <c r="A24" s="13">
        <v>19</v>
      </c>
      <c r="B24" s="114"/>
      <c r="C24" s="11"/>
      <c r="D24" s="125"/>
      <c r="E24" s="18"/>
      <c r="F24" s="12"/>
      <c r="I24" s="180">
        <v>4</v>
      </c>
    </row>
    <row r="25" spans="1:9" ht="18" customHeight="1" x14ac:dyDescent="0.2">
      <c r="A25" s="13">
        <v>20</v>
      </c>
      <c r="B25" s="114"/>
      <c r="C25" s="15"/>
      <c r="D25" s="126"/>
      <c r="E25" s="87"/>
      <c r="F25" s="88"/>
      <c r="I25" s="180"/>
    </row>
    <row r="26" spans="1:9" ht="18" customHeight="1" x14ac:dyDescent="0.2">
      <c r="A26" s="13">
        <v>21</v>
      </c>
      <c r="B26" s="114"/>
      <c r="C26" s="15"/>
      <c r="D26" s="126"/>
      <c r="E26" s="87"/>
      <c r="F26" s="88"/>
      <c r="I26" s="180"/>
    </row>
    <row r="27" spans="1:9" ht="18" customHeight="1" x14ac:dyDescent="0.2">
      <c r="A27" s="13">
        <v>22</v>
      </c>
      <c r="B27" s="114"/>
      <c r="C27" s="15"/>
      <c r="D27" s="126"/>
      <c r="E27" s="87"/>
      <c r="F27" s="88"/>
      <c r="I27" s="180"/>
    </row>
    <row r="28" spans="1:9" ht="18" customHeight="1" x14ac:dyDescent="0.2">
      <c r="A28" s="13">
        <v>23</v>
      </c>
      <c r="B28" s="114"/>
      <c r="C28" s="15"/>
      <c r="D28" s="126"/>
      <c r="E28" s="87"/>
      <c r="F28" s="88"/>
      <c r="I28" s="180"/>
    </row>
    <row r="29" spans="1:9" ht="18" customHeight="1" x14ac:dyDescent="0.2">
      <c r="A29" s="13">
        <v>24</v>
      </c>
      <c r="B29" s="114">
        <v>849</v>
      </c>
      <c r="C29" s="19" t="s">
        <v>38</v>
      </c>
      <c r="D29" s="127" t="s">
        <v>39</v>
      </c>
      <c r="E29" s="89" t="s">
        <v>29</v>
      </c>
      <c r="F29" s="90">
        <v>42144</v>
      </c>
      <c r="I29" s="180"/>
    </row>
    <row r="30" spans="1:9" ht="18" customHeight="1" x14ac:dyDescent="0.2">
      <c r="A30" s="13">
        <v>25</v>
      </c>
      <c r="B30" s="114">
        <v>1541</v>
      </c>
      <c r="C30" s="11" t="s">
        <v>33</v>
      </c>
      <c r="D30" s="125" t="s">
        <v>34</v>
      </c>
      <c r="E30" s="85" t="s">
        <v>29</v>
      </c>
      <c r="F30" s="86">
        <v>42150</v>
      </c>
      <c r="I30" s="180">
        <v>5</v>
      </c>
    </row>
    <row r="31" spans="1:9" ht="18" customHeight="1" x14ac:dyDescent="0.2">
      <c r="A31" s="13">
        <v>26</v>
      </c>
      <c r="B31" s="114">
        <v>1542</v>
      </c>
      <c r="C31" s="15" t="s">
        <v>35</v>
      </c>
      <c r="D31" s="126" t="s">
        <v>34</v>
      </c>
      <c r="E31" s="87" t="s">
        <v>29</v>
      </c>
      <c r="F31" s="88">
        <v>42275</v>
      </c>
      <c r="I31" s="180"/>
    </row>
    <row r="32" spans="1:9" ht="18" customHeight="1" x14ac:dyDescent="0.2">
      <c r="A32" s="13">
        <v>27</v>
      </c>
      <c r="B32" s="114">
        <v>811</v>
      </c>
      <c r="C32" s="15" t="s">
        <v>36</v>
      </c>
      <c r="D32" s="126" t="s">
        <v>37</v>
      </c>
      <c r="E32" s="87" t="s">
        <v>29</v>
      </c>
      <c r="F32" s="88">
        <v>42303</v>
      </c>
      <c r="I32" s="180"/>
    </row>
    <row r="33" spans="1:9" ht="18" customHeight="1" x14ac:dyDescent="0.2">
      <c r="A33" s="13">
        <v>28</v>
      </c>
      <c r="B33" s="114">
        <v>848</v>
      </c>
      <c r="C33" s="15" t="s">
        <v>40</v>
      </c>
      <c r="D33" s="126" t="s">
        <v>39</v>
      </c>
      <c r="E33" s="87" t="s">
        <v>29</v>
      </c>
      <c r="F33" s="88">
        <v>41710</v>
      </c>
      <c r="I33" s="180"/>
    </row>
    <row r="34" spans="1:9" ht="18" customHeight="1" x14ac:dyDescent="0.2">
      <c r="A34" s="13">
        <v>29</v>
      </c>
      <c r="B34" s="114">
        <v>140</v>
      </c>
      <c r="C34" s="15" t="s">
        <v>41</v>
      </c>
      <c r="D34" s="126" t="s">
        <v>42</v>
      </c>
      <c r="E34" s="87" t="s">
        <v>29</v>
      </c>
      <c r="F34" s="88">
        <v>41817</v>
      </c>
      <c r="I34" s="180"/>
    </row>
    <row r="35" spans="1:9" ht="18" customHeight="1" x14ac:dyDescent="0.2">
      <c r="A35" s="13">
        <v>30</v>
      </c>
      <c r="B35" s="114">
        <v>116</v>
      </c>
      <c r="C35" s="19" t="s">
        <v>43</v>
      </c>
      <c r="D35" s="127" t="s">
        <v>44</v>
      </c>
      <c r="E35" s="76" t="s">
        <v>29</v>
      </c>
      <c r="F35" s="20">
        <v>41918</v>
      </c>
      <c r="I35" s="180"/>
    </row>
    <row r="36" spans="1:9" ht="18" customHeight="1" x14ac:dyDescent="0.2">
      <c r="A36" s="13">
        <v>31</v>
      </c>
      <c r="B36" s="114">
        <v>864</v>
      </c>
      <c r="C36" s="11" t="s">
        <v>45</v>
      </c>
      <c r="D36" s="125" t="s">
        <v>46</v>
      </c>
      <c r="E36" s="85" t="s">
        <v>29</v>
      </c>
      <c r="F36" s="86">
        <v>42033</v>
      </c>
      <c r="I36" s="180">
        <v>6</v>
      </c>
    </row>
    <row r="37" spans="1:9" ht="18" customHeight="1" x14ac:dyDescent="0.2">
      <c r="A37" s="13">
        <v>32</v>
      </c>
      <c r="B37" s="114">
        <v>865</v>
      </c>
      <c r="C37" s="15" t="s">
        <v>47</v>
      </c>
      <c r="D37" s="126" t="s">
        <v>46</v>
      </c>
      <c r="E37" s="87" t="s">
        <v>29</v>
      </c>
      <c r="F37" s="88">
        <v>42033</v>
      </c>
      <c r="I37" s="180"/>
    </row>
    <row r="38" spans="1:9" ht="18" customHeight="1" x14ac:dyDescent="0.2">
      <c r="A38" s="13">
        <v>33</v>
      </c>
      <c r="B38" s="114">
        <v>5445</v>
      </c>
      <c r="C38" s="15" t="s">
        <v>48</v>
      </c>
      <c r="D38" s="126" t="s">
        <v>49</v>
      </c>
      <c r="E38" s="87" t="s">
        <v>29</v>
      </c>
      <c r="F38" s="88">
        <v>42034</v>
      </c>
      <c r="I38" s="180"/>
    </row>
    <row r="39" spans="1:9" ht="18" customHeight="1" x14ac:dyDescent="0.2">
      <c r="A39" s="13">
        <v>34</v>
      </c>
      <c r="B39" s="114">
        <v>481</v>
      </c>
      <c r="C39" s="15" t="s">
        <v>63</v>
      </c>
      <c r="D39" s="126" t="s">
        <v>64</v>
      </c>
      <c r="E39" s="87" t="s">
        <v>29</v>
      </c>
      <c r="F39" s="88">
        <v>42260</v>
      </c>
      <c r="I39" s="180"/>
    </row>
    <row r="40" spans="1:9" ht="18" customHeight="1" x14ac:dyDescent="0.2">
      <c r="A40" s="13">
        <v>35</v>
      </c>
      <c r="B40" s="114">
        <v>318</v>
      </c>
      <c r="C40" s="15" t="s">
        <v>65</v>
      </c>
      <c r="D40" s="126" t="s">
        <v>66</v>
      </c>
      <c r="E40" s="87" t="s">
        <v>29</v>
      </c>
      <c r="F40" s="88">
        <v>42288</v>
      </c>
      <c r="I40" s="180"/>
    </row>
    <row r="41" spans="1:9" ht="18" customHeight="1" x14ac:dyDescent="0.2">
      <c r="A41" s="13">
        <v>36</v>
      </c>
      <c r="B41" s="114"/>
      <c r="C41" s="19"/>
      <c r="D41" s="127"/>
      <c r="E41" s="76"/>
      <c r="F41" s="20"/>
      <c r="I41" s="180"/>
    </row>
    <row r="42" spans="1:9" ht="18" customHeight="1" x14ac:dyDescent="0.2">
      <c r="A42" s="13">
        <v>37</v>
      </c>
      <c r="B42" s="114"/>
      <c r="C42" s="11"/>
      <c r="D42" s="125"/>
      <c r="E42" s="85"/>
      <c r="F42" s="12"/>
      <c r="I42" s="180">
        <v>7</v>
      </c>
    </row>
    <row r="43" spans="1:9" ht="18" customHeight="1" x14ac:dyDescent="0.2">
      <c r="A43" s="13">
        <v>38</v>
      </c>
      <c r="B43" s="114"/>
      <c r="C43" s="15"/>
      <c r="D43" s="126"/>
      <c r="E43" s="87"/>
      <c r="F43" s="17"/>
      <c r="H43" s="113"/>
      <c r="I43" s="180"/>
    </row>
    <row r="44" spans="1:9" ht="18" customHeight="1" x14ac:dyDescent="0.2">
      <c r="A44" s="13">
        <v>39</v>
      </c>
      <c r="B44" s="114"/>
      <c r="C44" s="15"/>
      <c r="D44" s="126"/>
      <c r="E44" s="87"/>
      <c r="F44" s="17"/>
      <c r="H44" s="113"/>
      <c r="I44" s="180"/>
    </row>
    <row r="45" spans="1:9" ht="18" customHeight="1" x14ac:dyDescent="0.2">
      <c r="A45" s="13">
        <v>40</v>
      </c>
      <c r="B45" s="114"/>
      <c r="C45" s="15"/>
      <c r="D45" s="126"/>
      <c r="E45" s="87"/>
      <c r="F45" s="17"/>
      <c r="H45" s="113"/>
      <c r="I45" s="180"/>
    </row>
    <row r="46" spans="1:9" ht="18" customHeight="1" x14ac:dyDescent="0.2">
      <c r="A46" s="13">
        <v>41</v>
      </c>
      <c r="B46" s="114"/>
      <c r="C46" s="15"/>
      <c r="D46" s="126"/>
      <c r="E46" s="87"/>
      <c r="F46" s="17"/>
      <c r="H46" s="113"/>
      <c r="I46" s="180"/>
    </row>
    <row r="47" spans="1:9" ht="18" customHeight="1" x14ac:dyDescent="0.2">
      <c r="A47" s="13">
        <v>42</v>
      </c>
      <c r="B47" s="114"/>
      <c r="C47" s="19"/>
      <c r="D47" s="127"/>
      <c r="E47" s="76"/>
      <c r="F47" s="20"/>
      <c r="H47" s="113"/>
      <c r="I47" s="180"/>
    </row>
    <row r="48" spans="1:9" ht="18" customHeight="1" x14ac:dyDescent="0.2">
      <c r="A48" s="13">
        <v>43</v>
      </c>
      <c r="B48" s="114"/>
      <c r="C48" s="11"/>
      <c r="D48" s="125"/>
      <c r="E48" s="18"/>
      <c r="F48" s="12"/>
      <c r="I48" s="180">
        <v>8</v>
      </c>
    </row>
    <row r="49" spans="1:9" ht="18" customHeight="1" x14ac:dyDescent="0.2">
      <c r="A49" s="13">
        <v>44</v>
      </c>
      <c r="B49" s="114"/>
      <c r="C49" s="15"/>
      <c r="D49" s="126"/>
      <c r="E49" s="16"/>
      <c r="F49" s="17"/>
      <c r="I49" s="180"/>
    </row>
    <row r="50" spans="1:9" ht="18" customHeight="1" x14ac:dyDescent="0.2">
      <c r="A50" s="13">
        <v>45</v>
      </c>
      <c r="B50" s="122"/>
      <c r="C50" s="83"/>
      <c r="D50" s="126"/>
      <c r="E50" s="87"/>
      <c r="F50" s="88"/>
      <c r="G50" s="123"/>
      <c r="I50" s="180"/>
    </row>
    <row r="51" spans="1:9" ht="18" customHeight="1" x14ac:dyDescent="0.2">
      <c r="A51" s="13">
        <v>46</v>
      </c>
      <c r="B51" s="122"/>
      <c r="C51" s="83"/>
      <c r="D51" s="126"/>
      <c r="E51" s="87"/>
      <c r="F51" s="88"/>
      <c r="G51" s="123"/>
      <c r="I51" s="180"/>
    </row>
    <row r="52" spans="1:9" ht="18" customHeight="1" x14ac:dyDescent="0.2">
      <c r="A52" s="13">
        <v>47</v>
      </c>
      <c r="B52" s="122"/>
      <c r="C52" s="83"/>
      <c r="D52" s="126"/>
      <c r="E52" s="87"/>
      <c r="F52" s="88"/>
      <c r="G52" s="123"/>
      <c r="I52" s="180"/>
    </row>
    <row r="53" spans="1:9" ht="18" customHeight="1" x14ac:dyDescent="0.2">
      <c r="A53" s="13">
        <v>48</v>
      </c>
      <c r="B53" s="122"/>
      <c r="C53" s="84"/>
      <c r="D53" s="127"/>
      <c r="E53" s="89"/>
      <c r="F53" s="90"/>
      <c r="G53" s="123"/>
      <c r="I53" s="180"/>
    </row>
    <row r="54" spans="1:9" s="113" customFormat="1" ht="18" customHeight="1" x14ac:dyDescent="0.2">
      <c r="A54" s="13">
        <v>49</v>
      </c>
      <c r="B54" s="122"/>
      <c r="C54" s="82"/>
      <c r="D54" s="125"/>
      <c r="E54" s="85"/>
      <c r="F54" s="86"/>
      <c r="G54" s="123"/>
      <c r="I54" s="180">
        <v>9</v>
      </c>
    </row>
    <row r="55" spans="1:9" s="113" customFormat="1" ht="18" customHeight="1" x14ac:dyDescent="0.2">
      <c r="A55" s="13">
        <v>50</v>
      </c>
      <c r="B55" s="122"/>
      <c r="C55" s="83"/>
      <c r="D55" s="126"/>
      <c r="E55" s="87"/>
      <c r="F55" s="88"/>
      <c r="G55" s="123"/>
      <c r="I55" s="180"/>
    </row>
    <row r="56" spans="1:9" s="113" customFormat="1" ht="18" customHeight="1" x14ac:dyDescent="0.2">
      <c r="A56" s="13">
        <v>51</v>
      </c>
      <c r="B56" s="122"/>
      <c r="C56" s="83"/>
      <c r="D56" s="126"/>
      <c r="E56" s="87"/>
      <c r="F56" s="88"/>
      <c r="G56" s="123"/>
      <c r="I56" s="180"/>
    </row>
    <row r="57" spans="1:9" s="113" customFormat="1" ht="18" customHeight="1" x14ac:dyDescent="0.2">
      <c r="A57" s="13">
        <v>52</v>
      </c>
      <c r="B57" s="122"/>
      <c r="C57" s="83"/>
      <c r="D57" s="126"/>
      <c r="E57" s="87"/>
      <c r="F57" s="88"/>
      <c r="G57" s="123"/>
      <c r="I57" s="180"/>
    </row>
    <row r="58" spans="1:9" s="113" customFormat="1" ht="18" customHeight="1" x14ac:dyDescent="0.2">
      <c r="A58" s="13">
        <v>53</v>
      </c>
      <c r="B58" s="122"/>
      <c r="C58" s="83"/>
      <c r="D58" s="126"/>
      <c r="E58" s="87"/>
      <c r="F58" s="88"/>
      <c r="G58" s="123"/>
      <c r="I58" s="180"/>
    </row>
    <row r="59" spans="1:9" s="113" customFormat="1" ht="18" customHeight="1" x14ac:dyDescent="0.2">
      <c r="A59" s="13">
        <v>54</v>
      </c>
      <c r="B59" s="122"/>
      <c r="C59" s="84"/>
      <c r="D59" s="127"/>
      <c r="E59" s="89"/>
      <c r="F59" s="90"/>
      <c r="G59" s="123"/>
      <c r="I59" s="180"/>
    </row>
    <row r="60" spans="1:9" s="113" customFormat="1" ht="18" customHeight="1" x14ac:dyDescent="0.2">
      <c r="A60" s="13">
        <v>55</v>
      </c>
      <c r="B60" s="122"/>
      <c r="C60" s="82"/>
      <c r="D60" s="125"/>
      <c r="E60" s="85"/>
      <c r="F60" s="86"/>
      <c r="G60" s="123"/>
      <c r="I60" s="180">
        <v>10</v>
      </c>
    </row>
    <row r="61" spans="1:9" s="113" customFormat="1" ht="18" customHeight="1" x14ac:dyDescent="0.2">
      <c r="A61" s="13">
        <v>56</v>
      </c>
      <c r="B61" s="122"/>
      <c r="C61" s="83"/>
      <c r="D61" s="126"/>
      <c r="E61" s="87"/>
      <c r="F61" s="88"/>
      <c r="G61" s="123"/>
      <c r="I61" s="180"/>
    </row>
    <row r="62" spans="1:9" s="113" customFormat="1" ht="18" customHeight="1" x14ac:dyDescent="0.2">
      <c r="A62" s="13">
        <v>57</v>
      </c>
      <c r="B62" s="122"/>
      <c r="C62" s="83"/>
      <c r="D62" s="126"/>
      <c r="E62" s="87"/>
      <c r="F62" s="88"/>
      <c r="G62" s="123"/>
      <c r="I62" s="180"/>
    </row>
    <row r="63" spans="1:9" s="113" customFormat="1" ht="18" customHeight="1" x14ac:dyDescent="0.2">
      <c r="A63" s="13">
        <v>58</v>
      </c>
      <c r="B63" s="122"/>
      <c r="C63" s="83"/>
      <c r="D63" s="126"/>
      <c r="E63" s="87"/>
      <c r="F63" s="88"/>
      <c r="G63" s="123"/>
      <c r="I63" s="180"/>
    </row>
    <row r="64" spans="1:9" s="113" customFormat="1" ht="18" customHeight="1" x14ac:dyDescent="0.2">
      <c r="A64" s="13">
        <v>59</v>
      </c>
      <c r="B64" s="122"/>
      <c r="C64" s="83"/>
      <c r="D64" s="126"/>
      <c r="E64" s="87"/>
      <c r="F64" s="88"/>
      <c r="G64" s="123"/>
      <c r="I64" s="180"/>
    </row>
    <row r="65" spans="1:9" s="113" customFormat="1" ht="18" customHeight="1" x14ac:dyDescent="0.2">
      <c r="A65" s="13">
        <v>60</v>
      </c>
      <c r="B65" s="122"/>
      <c r="C65" s="84"/>
      <c r="D65" s="127"/>
      <c r="E65" s="89"/>
      <c r="F65" s="90"/>
      <c r="G65" s="123"/>
      <c r="I65" s="180"/>
    </row>
    <row r="66" spans="1:9" ht="18" customHeight="1" x14ac:dyDescent="0.2">
      <c r="A66" s="13">
        <v>61</v>
      </c>
      <c r="B66" s="122"/>
      <c r="C66" s="82"/>
      <c r="D66" s="125"/>
      <c r="E66" s="85"/>
      <c r="F66" s="86"/>
      <c r="G66" s="123"/>
      <c r="I66" s="180">
        <v>11</v>
      </c>
    </row>
    <row r="67" spans="1:9" ht="18" customHeight="1" x14ac:dyDescent="0.2">
      <c r="A67" s="13">
        <v>62</v>
      </c>
      <c r="B67" s="122"/>
      <c r="C67" s="83"/>
      <c r="D67" s="126"/>
      <c r="E67" s="87"/>
      <c r="F67" s="88"/>
      <c r="G67" s="123"/>
      <c r="I67" s="180"/>
    </row>
    <row r="68" spans="1:9" ht="18" customHeight="1" x14ac:dyDescent="0.2">
      <c r="A68" s="13">
        <v>63</v>
      </c>
      <c r="B68" s="122"/>
      <c r="C68" s="83"/>
      <c r="D68" s="126"/>
      <c r="E68" s="87"/>
      <c r="F68" s="88"/>
      <c r="G68" s="123"/>
      <c r="I68" s="180"/>
    </row>
    <row r="69" spans="1:9" ht="18" customHeight="1" x14ac:dyDescent="0.2">
      <c r="A69" s="13">
        <v>64</v>
      </c>
      <c r="B69" s="122"/>
      <c r="C69" s="83"/>
      <c r="D69" s="126"/>
      <c r="E69" s="87"/>
      <c r="F69" s="88"/>
      <c r="G69" s="123"/>
      <c r="I69" s="180"/>
    </row>
    <row r="70" spans="1:9" ht="18" customHeight="1" x14ac:dyDescent="0.2">
      <c r="A70" s="13">
        <v>66</v>
      </c>
      <c r="B70" s="122"/>
      <c r="C70" s="84"/>
      <c r="D70" s="127"/>
      <c r="E70" s="89"/>
      <c r="F70" s="90"/>
      <c r="G70" s="123"/>
      <c r="I70" s="180"/>
    </row>
    <row r="71" spans="1:9" ht="18" customHeight="1" x14ac:dyDescent="0.2">
      <c r="A71" s="13">
        <v>67</v>
      </c>
      <c r="B71" s="122"/>
      <c r="C71" s="82"/>
      <c r="D71" s="125"/>
      <c r="E71" s="85"/>
      <c r="F71" s="86"/>
      <c r="G71" s="123"/>
      <c r="I71" s="180">
        <v>12</v>
      </c>
    </row>
    <row r="72" spans="1:9" ht="18" customHeight="1" x14ac:dyDescent="0.2">
      <c r="A72" s="13">
        <v>68</v>
      </c>
      <c r="B72" s="122"/>
      <c r="C72" s="83"/>
      <c r="D72" s="126"/>
      <c r="E72" s="87"/>
      <c r="F72" s="88"/>
      <c r="G72" s="123"/>
      <c r="I72" s="180"/>
    </row>
    <row r="73" spans="1:9" ht="18" customHeight="1" x14ac:dyDescent="0.2">
      <c r="A73" s="13">
        <v>69</v>
      </c>
      <c r="B73" s="122"/>
      <c r="C73" s="83"/>
      <c r="D73" s="126"/>
      <c r="E73" s="87"/>
      <c r="F73" s="88"/>
      <c r="G73" s="123"/>
      <c r="I73" s="180"/>
    </row>
    <row r="74" spans="1:9" ht="18" customHeight="1" x14ac:dyDescent="0.2">
      <c r="A74" s="13">
        <v>70</v>
      </c>
      <c r="B74" s="122"/>
      <c r="C74" s="83"/>
      <c r="D74" s="126"/>
      <c r="E74" s="87"/>
      <c r="F74" s="88"/>
      <c r="G74" s="123"/>
      <c r="I74" s="180"/>
    </row>
    <row r="75" spans="1:9" ht="18" customHeight="1" x14ac:dyDescent="0.2">
      <c r="A75" s="13">
        <v>71</v>
      </c>
      <c r="B75" s="122"/>
      <c r="C75" s="83"/>
      <c r="D75" s="126"/>
      <c r="E75" s="87"/>
      <c r="F75" s="88"/>
      <c r="G75" s="123"/>
      <c r="I75" s="180"/>
    </row>
    <row r="76" spans="1:9" ht="18" customHeight="1" x14ac:dyDescent="0.2">
      <c r="A76" s="13">
        <v>72</v>
      </c>
      <c r="B76" s="122"/>
      <c r="C76" s="83"/>
      <c r="D76" s="126"/>
      <c r="E76" s="87"/>
      <c r="F76" s="88"/>
      <c r="G76" s="123"/>
      <c r="I76" s="180"/>
    </row>
    <row r="77" spans="1:9" ht="18" customHeight="1" x14ac:dyDescent="0.2">
      <c r="A77" s="13">
        <v>73</v>
      </c>
      <c r="B77" s="122"/>
      <c r="C77" s="83"/>
      <c r="D77" s="126"/>
      <c r="E77" s="87"/>
      <c r="F77" s="88"/>
      <c r="G77" s="123"/>
      <c r="I77" s="180">
        <v>13</v>
      </c>
    </row>
    <row r="78" spans="1:9" ht="18" customHeight="1" x14ac:dyDescent="0.2">
      <c r="A78" s="13">
        <v>74</v>
      </c>
      <c r="B78" s="122"/>
      <c r="C78" s="83"/>
      <c r="D78" s="126"/>
      <c r="E78" s="87"/>
      <c r="F78" s="88"/>
      <c r="G78" s="123"/>
      <c r="I78" s="180"/>
    </row>
    <row r="79" spans="1:9" ht="18" customHeight="1" x14ac:dyDescent="0.2">
      <c r="A79" s="13">
        <v>75</v>
      </c>
      <c r="B79" s="122"/>
      <c r="C79" s="83"/>
      <c r="D79" s="126"/>
      <c r="E79" s="87"/>
      <c r="F79" s="88"/>
      <c r="G79" s="123"/>
      <c r="I79" s="180"/>
    </row>
    <row r="80" spans="1:9" ht="18" customHeight="1" x14ac:dyDescent="0.2">
      <c r="A80" s="13">
        <v>76</v>
      </c>
      <c r="B80" s="124"/>
      <c r="C80" s="84"/>
      <c r="D80" s="127"/>
      <c r="E80" s="89"/>
      <c r="F80" s="90"/>
      <c r="G80" s="123"/>
      <c r="I80" s="180"/>
    </row>
    <row r="81" spans="1:9" ht="18" customHeight="1" x14ac:dyDescent="0.2">
      <c r="A81" s="13">
        <v>77</v>
      </c>
      <c r="B81" s="122"/>
      <c r="C81" s="83"/>
      <c r="D81" s="126"/>
      <c r="E81" s="87"/>
      <c r="F81" s="88"/>
      <c r="G81" s="123"/>
      <c r="I81" s="180"/>
    </row>
    <row r="82" spans="1:9" ht="18" customHeight="1" x14ac:dyDescent="0.2">
      <c r="A82" s="13">
        <v>78</v>
      </c>
      <c r="B82" s="122"/>
      <c r="C82" s="84"/>
      <c r="D82" s="127"/>
      <c r="E82" s="89"/>
      <c r="F82" s="90"/>
      <c r="G82" s="123"/>
      <c r="I82" s="180"/>
    </row>
    <row r="83" spans="1:9" ht="18" customHeight="1" x14ac:dyDescent="0.2">
      <c r="A83" s="13">
        <v>79</v>
      </c>
      <c r="B83" s="122"/>
      <c r="C83" s="82"/>
      <c r="D83" s="125"/>
      <c r="E83" s="85"/>
      <c r="F83" s="86"/>
      <c r="G83" s="123"/>
      <c r="I83" s="180">
        <v>14</v>
      </c>
    </row>
    <row r="84" spans="1:9" ht="18" customHeight="1" x14ac:dyDescent="0.2">
      <c r="A84" s="13">
        <v>80</v>
      </c>
      <c r="B84" s="122"/>
      <c r="C84" s="83"/>
      <c r="D84" s="126"/>
      <c r="E84" s="87"/>
      <c r="F84" s="88"/>
      <c r="G84" s="123"/>
      <c r="I84" s="180"/>
    </row>
    <row r="85" spans="1:9" ht="18" customHeight="1" x14ac:dyDescent="0.2">
      <c r="A85" s="13">
        <v>81</v>
      </c>
      <c r="B85" s="121"/>
      <c r="C85" s="83"/>
      <c r="D85" s="126"/>
      <c r="E85" s="87"/>
      <c r="F85" s="88"/>
      <c r="G85" s="123"/>
      <c r="I85" s="180"/>
    </row>
    <row r="86" spans="1:9" ht="18" customHeight="1" x14ac:dyDescent="0.2">
      <c r="A86" s="13">
        <v>82</v>
      </c>
      <c r="B86" s="121"/>
      <c r="C86" s="83"/>
      <c r="D86" s="126"/>
      <c r="E86" s="87"/>
      <c r="F86" s="88"/>
      <c r="G86" s="123"/>
      <c r="I86" s="180"/>
    </row>
    <row r="87" spans="1:9" ht="18" customHeight="1" x14ac:dyDescent="0.2">
      <c r="A87" s="13">
        <v>83</v>
      </c>
      <c r="B87" s="121"/>
      <c r="C87" s="83"/>
      <c r="D87" s="126"/>
      <c r="E87" s="87"/>
      <c r="F87" s="88"/>
      <c r="G87" s="123"/>
      <c r="I87" s="180"/>
    </row>
    <row r="88" spans="1:9" ht="18" customHeight="1" x14ac:dyDescent="0.2">
      <c r="A88" s="13">
        <v>84</v>
      </c>
      <c r="B88" s="121"/>
      <c r="C88" s="84"/>
      <c r="D88" s="127"/>
      <c r="E88" s="89"/>
      <c r="F88" s="90"/>
      <c r="G88" s="123"/>
      <c r="I88" s="180"/>
    </row>
    <row r="89" spans="1:9" ht="18" customHeight="1" x14ac:dyDescent="0.2">
      <c r="A89" s="13">
        <v>85</v>
      </c>
      <c r="B89" s="121"/>
      <c r="C89" s="82"/>
      <c r="D89" s="125"/>
      <c r="E89" s="85"/>
      <c r="F89" s="159"/>
      <c r="G89" s="123"/>
      <c r="I89" s="113"/>
    </row>
    <row r="90" spans="1:9" ht="18" customHeight="1" x14ac:dyDescent="0.2">
      <c r="A90" s="13">
        <v>86</v>
      </c>
      <c r="B90" s="121"/>
      <c r="C90" s="83"/>
      <c r="D90" s="126"/>
      <c r="E90" s="87"/>
      <c r="F90" s="159"/>
      <c r="G90" s="123"/>
      <c r="I90" s="113"/>
    </row>
    <row r="91" spans="1:9" ht="18" customHeight="1" x14ac:dyDescent="0.2">
      <c r="A91" s="13">
        <v>87</v>
      </c>
      <c r="B91" s="121"/>
      <c r="C91" s="83"/>
      <c r="D91" s="126"/>
      <c r="E91" s="87"/>
      <c r="F91" s="159"/>
      <c r="G91" s="123"/>
      <c r="I91" s="113"/>
    </row>
    <row r="92" spans="1:9" ht="18" customHeight="1" x14ac:dyDescent="0.2">
      <c r="A92" s="13">
        <v>88</v>
      </c>
      <c r="B92" s="121"/>
      <c r="C92" s="83"/>
      <c r="D92" s="126"/>
      <c r="E92" s="87"/>
      <c r="F92" s="159"/>
      <c r="G92" s="123"/>
      <c r="I92" s="113"/>
    </row>
    <row r="93" spans="1:9" ht="18" customHeight="1" x14ac:dyDescent="0.2">
      <c r="A93" s="13">
        <v>89</v>
      </c>
      <c r="B93" s="121"/>
      <c r="C93" s="83"/>
      <c r="D93" s="126"/>
      <c r="E93" s="87"/>
      <c r="F93" s="159"/>
      <c r="G93" s="123"/>
      <c r="I93" s="113"/>
    </row>
    <row r="94" spans="1:9" ht="18" customHeight="1" x14ac:dyDescent="0.2">
      <c r="A94" s="13">
        <v>90</v>
      </c>
      <c r="B94" s="121"/>
      <c r="C94" s="84"/>
      <c r="D94" s="127"/>
      <c r="E94" s="89"/>
      <c r="F94" s="159"/>
      <c r="G94" s="123"/>
      <c r="I94" s="113"/>
    </row>
    <row r="95" spans="1:9" ht="18" customHeight="1" x14ac:dyDescent="0.2">
      <c r="A95" s="13">
        <v>91</v>
      </c>
      <c r="B95" s="121"/>
      <c r="C95" s="82"/>
      <c r="D95" s="125"/>
      <c r="E95" s="85"/>
      <c r="F95" s="159"/>
      <c r="G95" s="123"/>
      <c r="I95" s="113"/>
    </row>
    <row r="96" spans="1:9" ht="18" customHeight="1" x14ac:dyDescent="0.2">
      <c r="A96" s="13">
        <v>92</v>
      </c>
      <c r="B96" s="121"/>
      <c r="C96" s="83"/>
      <c r="D96" s="126"/>
      <c r="E96" s="87"/>
      <c r="F96" s="159"/>
      <c r="G96" s="123"/>
      <c r="I96" s="113"/>
    </row>
    <row r="97" spans="1:7" ht="18" customHeight="1" x14ac:dyDescent="0.2">
      <c r="A97" s="13">
        <v>93</v>
      </c>
      <c r="B97" s="121"/>
      <c r="C97" s="83"/>
      <c r="D97" s="126"/>
      <c r="E97" s="87"/>
      <c r="F97" s="159"/>
      <c r="G97" s="123"/>
    </row>
    <row r="98" spans="1:7" ht="18" customHeight="1" x14ac:dyDescent="0.2">
      <c r="A98" s="13">
        <v>94</v>
      </c>
      <c r="B98" s="137"/>
      <c r="C98" s="15"/>
      <c r="D98" s="128"/>
      <c r="E98" s="16"/>
      <c r="F98" s="159"/>
    </row>
    <row r="99" spans="1:7" ht="18" customHeight="1" x14ac:dyDescent="0.2">
      <c r="A99" s="13">
        <v>95</v>
      </c>
      <c r="B99" s="137"/>
      <c r="C99" s="15"/>
      <c r="D99" s="128"/>
      <c r="E99" s="16"/>
      <c r="F99" s="159"/>
    </row>
    <row r="100" spans="1:7" ht="18" customHeight="1" x14ac:dyDescent="0.2">
      <c r="A100" s="13">
        <v>96</v>
      </c>
      <c r="B100" s="137"/>
      <c r="C100" s="19"/>
      <c r="D100" s="129"/>
      <c r="E100" s="76"/>
      <c r="F100" s="159"/>
    </row>
    <row r="101" spans="1:7" ht="18" customHeight="1" x14ac:dyDescent="0.2">
      <c r="A101" s="13">
        <v>97</v>
      </c>
      <c r="B101" s="137"/>
      <c r="C101" s="11"/>
      <c r="D101" s="130"/>
      <c r="E101" s="18"/>
      <c r="F101" s="159"/>
    </row>
    <row r="102" spans="1:7" ht="18" customHeight="1" x14ac:dyDescent="0.2">
      <c r="A102" s="13">
        <v>98</v>
      </c>
      <c r="B102" s="137"/>
      <c r="C102" s="15"/>
      <c r="D102" s="128"/>
      <c r="E102" s="16"/>
      <c r="F102" s="159"/>
    </row>
    <row r="103" spans="1:7" ht="18" customHeight="1" x14ac:dyDescent="0.2">
      <c r="A103" s="13">
        <v>99</v>
      </c>
      <c r="B103" s="137"/>
      <c r="C103" s="15"/>
      <c r="D103" s="128"/>
      <c r="E103" s="16"/>
      <c r="F103" s="17"/>
    </row>
    <row r="104" spans="1:7" ht="18" customHeight="1" x14ac:dyDescent="0.2">
      <c r="A104" s="13">
        <v>100</v>
      </c>
      <c r="B104" s="137"/>
      <c r="C104" s="15"/>
      <c r="D104" s="128"/>
      <c r="E104" s="16"/>
      <c r="F104" s="17"/>
    </row>
    <row r="105" spans="1:7" ht="18" customHeight="1" x14ac:dyDescent="0.2">
      <c r="A105" s="13">
        <v>101</v>
      </c>
      <c r="B105" s="137"/>
      <c r="C105" s="15"/>
      <c r="D105" s="128"/>
      <c r="E105" s="16"/>
      <c r="F105" s="17"/>
    </row>
    <row r="106" spans="1:7" ht="18" customHeight="1" x14ac:dyDescent="0.2">
      <c r="A106" s="13">
        <v>102</v>
      </c>
      <c r="B106" s="137"/>
      <c r="C106" s="19"/>
      <c r="D106" s="129"/>
      <c r="E106" s="76"/>
      <c r="F106" s="20"/>
    </row>
    <row r="107" spans="1:7" ht="18" customHeight="1" x14ac:dyDescent="0.2">
      <c r="A107" s="13">
        <v>103</v>
      </c>
      <c r="B107" s="137"/>
      <c r="C107" s="11"/>
      <c r="D107" s="130"/>
      <c r="E107" s="18"/>
      <c r="F107" s="12"/>
    </row>
    <row r="108" spans="1:7" ht="18" customHeight="1" x14ac:dyDescent="0.2">
      <c r="A108" s="13">
        <v>104</v>
      </c>
      <c r="B108" s="137"/>
      <c r="C108" s="15"/>
      <c r="D108" s="128"/>
      <c r="E108" s="16"/>
      <c r="F108" s="17"/>
    </row>
    <row r="109" spans="1:7" ht="18" customHeight="1" x14ac:dyDescent="0.2">
      <c r="A109" s="13">
        <v>105</v>
      </c>
      <c r="B109" s="137"/>
      <c r="C109" s="15"/>
      <c r="D109" s="128"/>
      <c r="E109" s="16"/>
      <c r="F109" s="17"/>
    </row>
    <row r="110" spans="1:7" ht="18" customHeight="1" x14ac:dyDescent="0.2">
      <c r="A110" s="13">
        <v>106</v>
      </c>
      <c r="B110" s="137"/>
      <c r="C110" s="15"/>
      <c r="D110" s="128"/>
      <c r="E110" s="16"/>
      <c r="F110" s="17"/>
    </row>
    <row r="111" spans="1:7" ht="18" customHeight="1" x14ac:dyDescent="0.2">
      <c r="A111" s="13">
        <v>107</v>
      </c>
      <c r="B111" s="137"/>
      <c r="C111" s="15"/>
      <c r="D111" s="128"/>
      <c r="E111" s="16"/>
      <c r="F111" s="17"/>
    </row>
    <row r="112" spans="1:7" ht="18" customHeight="1" x14ac:dyDescent="0.2">
      <c r="A112" s="13">
        <v>108</v>
      </c>
      <c r="B112" s="137"/>
      <c r="C112" s="19"/>
      <c r="D112" s="129"/>
      <c r="E112" s="76"/>
      <c r="F112" s="20"/>
    </row>
    <row r="113" spans="1:6" ht="18" customHeight="1" x14ac:dyDescent="0.2">
      <c r="A113" s="13">
        <v>109</v>
      </c>
      <c r="B113" s="137"/>
      <c r="C113" s="11"/>
      <c r="D113" s="130"/>
      <c r="E113" s="18"/>
      <c r="F113" s="12"/>
    </row>
    <row r="114" spans="1:6" ht="18" customHeight="1" x14ac:dyDescent="0.2">
      <c r="A114" s="13">
        <v>110</v>
      </c>
      <c r="B114" s="137"/>
      <c r="C114" s="15"/>
      <c r="D114" s="128"/>
      <c r="E114" s="16"/>
      <c r="F114" s="17"/>
    </row>
    <row r="115" spans="1:6" ht="18" customHeight="1" x14ac:dyDescent="0.2">
      <c r="A115" s="13">
        <v>111</v>
      </c>
      <c r="B115" s="137"/>
      <c r="C115" s="15"/>
      <c r="D115" s="128"/>
      <c r="E115" s="16"/>
      <c r="F115" s="17"/>
    </row>
    <row r="116" spans="1:6" ht="18" customHeight="1" x14ac:dyDescent="0.2">
      <c r="A116" s="13">
        <v>112</v>
      </c>
      <c r="B116" s="137"/>
      <c r="C116" s="15"/>
      <c r="D116" s="128"/>
      <c r="E116" s="16"/>
      <c r="F116" s="17"/>
    </row>
    <row r="117" spans="1:6" ht="18" customHeight="1" x14ac:dyDescent="0.2">
      <c r="A117" s="13">
        <v>113</v>
      </c>
      <c r="B117" s="137"/>
      <c r="C117" s="15"/>
      <c r="D117" s="128"/>
      <c r="E117" s="16"/>
      <c r="F117" s="17"/>
    </row>
    <row r="118" spans="1:6" ht="18" customHeight="1" x14ac:dyDescent="0.2">
      <c r="A118" s="13">
        <v>114</v>
      </c>
      <c r="B118" s="137"/>
      <c r="C118" s="19"/>
      <c r="D118" s="129"/>
      <c r="E118" s="76"/>
      <c r="F118" s="20"/>
    </row>
    <row r="119" spans="1:6" ht="18" customHeight="1" x14ac:dyDescent="0.2">
      <c r="A119" s="13">
        <v>115</v>
      </c>
      <c r="B119" s="137"/>
      <c r="C119" s="11"/>
      <c r="D119" s="130"/>
      <c r="E119" s="18"/>
      <c r="F119" s="12"/>
    </row>
    <row r="120" spans="1:6" ht="18" customHeight="1" x14ac:dyDescent="0.2">
      <c r="A120" s="13">
        <v>116</v>
      </c>
      <c r="B120" s="137"/>
      <c r="C120" s="15"/>
      <c r="D120" s="128"/>
      <c r="E120" s="16"/>
      <c r="F120" s="17"/>
    </row>
    <row r="121" spans="1:6" ht="18" customHeight="1" x14ac:dyDescent="0.2">
      <c r="A121" s="13">
        <v>117</v>
      </c>
      <c r="B121" s="14"/>
      <c r="C121" s="15"/>
      <c r="D121" s="81"/>
      <c r="E121" s="16"/>
      <c r="F121" s="17"/>
    </row>
    <row r="122" spans="1:6" ht="18" customHeight="1" x14ac:dyDescent="0.2">
      <c r="A122" s="13">
        <v>118</v>
      </c>
      <c r="B122" s="14"/>
      <c r="C122" s="15"/>
      <c r="D122" s="15"/>
      <c r="E122" s="16"/>
      <c r="F122" s="17"/>
    </row>
    <row r="123" spans="1:6" ht="18" customHeight="1" x14ac:dyDescent="0.2">
      <c r="A123" s="13">
        <v>119</v>
      </c>
      <c r="B123" s="14"/>
      <c r="C123" s="15"/>
      <c r="D123" s="15"/>
      <c r="E123" s="16"/>
      <c r="F123" s="17"/>
    </row>
    <row r="124" spans="1:6" ht="18" customHeight="1" x14ac:dyDescent="0.2">
      <c r="A124" s="13">
        <v>120</v>
      </c>
      <c r="B124" s="14"/>
      <c r="C124" s="19"/>
      <c r="D124" s="19"/>
      <c r="E124" s="76"/>
      <c r="F124" s="20"/>
    </row>
    <row r="125" spans="1:6" ht="18" customHeight="1" x14ac:dyDescent="0.2">
      <c r="A125" s="13">
        <v>121</v>
      </c>
      <c r="B125" s="137"/>
      <c r="C125" s="11"/>
      <c r="D125" s="11"/>
      <c r="E125" s="18"/>
      <c r="F125" s="12"/>
    </row>
    <row r="126" spans="1:6" ht="18" customHeight="1" x14ac:dyDescent="0.2">
      <c r="A126" s="13">
        <v>122</v>
      </c>
      <c r="B126" s="137"/>
      <c r="C126" s="15"/>
      <c r="D126" s="15"/>
      <c r="E126" s="16"/>
      <c r="F126" s="17"/>
    </row>
    <row r="127" spans="1:6" ht="18" customHeight="1" x14ac:dyDescent="0.2">
      <c r="A127" s="13">
        <v>123</v>
      </c>
      <c r="B127" s="137"/>
      <c r="C127" s="15"/>
      <c r="D127" s="15"/>
      <c r="E127" s="16"/>
      <c r="F127" s="17"/>
    </row>
    <row r="128" spans="1:6" ht="18" customHeight="1" x14ac:dyDescent="0.2">
      <c r="A128" s="13">
        <v>124</v>
      </c>
      <c r="B128" s="137"/>
      <c r="C128" s="15"/>
      <c r="D128" s="15"/>
      <c r="E128" s="16"/>
      <c r="F128" s="17"/>
    </row>
    <row r="129" spans="1:6" ht="18" customHeight="1" x14ac:dyDescent="0.2">
      <c r="A129" s="13">
        <v>125</v>
      </c>
      <c r="B129" s="137"/>
      <c r="C129" s="15"/>
      <c r="D129" s="15"/>
      <c r="E129" s="16"/>
      <c r="F129" s="17"/>
    </row>
    <row r="130" spans="1:6" ht="18" customHeight="1" x14ac:dyDescent="0.2">
      <c r="A130" s="13">
        <v>126</v>
      </c>
      <c r="B130" s="137"/>
      <c r="C130" s="19"/>
      <c r="D130" s="19"/>
      <c r="E130" s="76"/>
      <c r="F130" s="20"/>
    </row>
    <row r="131" spans="1:6" ht="18" customHeight="1" x14ac:dyDescent="0.2">
      <c r="A131" s="13">
        <v>127</v>
      </c>
      <c r="B131" s="137"/>
      <c r="C131" s="11"/>
      <c r="D131" s="11"/>
      <c r="E131" s="18"/>
      <c r="F131" s="12"/>
    </row>
    <row r="132" spans="1:6" ht="18" customHeight="1" x14ac:dyDescent="0.2">
      <c r="A132" s="13">
        <v>128</v>
      </c>
      <c r="B132" s="137"/>
      <c r="C132" s="15"/>
      <c r="D132" s="15"/>
      <c r="E132" s="16"/>
      <c r="F132" s="17"/>
    </row>
    <row r="133" spans="1:6" ht="18" customHeight="1" x14ac:dyDescent="0.2">
      <c r="A133" s="13">
        <v>129</v>
      </c>
      <c r="B133" s="137"/>
      <c r="C133" s="15"/>
      <c r="D133" s="15"/>
      <c r="E133" s="16"/>
      <c r="F133" s="17"/>
    </row>
    <row r="134" spans="1:6" ht="18" customHeight="1" x14ac:dyDescent="0.2">
      <c r="A134" s="13">
        <v>130</v>
      </c>
      <c r="B134" s="137"/>
      <c r="C134" s="15"/>
      <c r="D134" s="15"/>
      <c r="E134" s="16"/>
      <c r="F134" s="17"/>
    </row>
    <row r="135" spans="1:6" ht="18" customHeight="1" x14ac:dyDescent="0.2">
      <c r="A135" s="13">
        <v>131</v>
      </c>
      <c r="B135" s="137"/>
      <c r="C135" s="15"/>
      <c r="D135" s="15"/>
      <c r="E135" s="16"/>
      <c r="F135" s="17"/>
    </row>
    <row r="136" spans="1:6" ht="18" customHeight="1" x14ac:dyDescent="0.2">
      <c r="A136" s="13">
        <v>132</v>
      </c>
      <c r="B136" s="137"/>
      <c r="C136" s="19"/>
      <c r="D136" s="19"/>
      <c r="E136" s="76"/>
      <c r="F136" s="20"/>
    </row>
    <row r="137" spans="1:6" ht="18" customHeight="1" x14ac:dyDescent="0.2">
      <c r="A137" s="13">
        <v>133</v>
      </c>
      <c r="B137" s="137"/>
      <c r="C137" s="11"/>
      <c r="D137" s="11"/>
      <c r="E137" s="18"/>
      <c r="F137" s="12"/>
    </row>
    <row r="138" spans="1:6" ht="18" customHeight="1" x14ac:dyDescent="0.2">
      <c r="A138" s="13">
        <v>134</v>
      </c>
      <c r="B138" s="137"/>
      <c r="C138" s="15"/>
      <c r="D138" s="15"/>
      <c r="E138" s="16"/>
      <c r="F138" s="17"/>
    </row>
    <row r="139" spans="1:6" ht="18" customHeight="1" x14ac:dyDescent="0.2">
      <c r="A139" s="13">
        <v>135</v>
      </c>
      <c r="B139" s="137"/>
      <c r="C139" s="15"/>
      <c r="D139" s="15"/>
      <c r="E139" s="16"/>
      <c r="F139" s="17"/>
    </row>
    <row r="140" spans="1:6" ht="18" customHeight="1" x14ac:dyDescent="0.2">
      <c r="A140" s="13">
        <v>136</v>
      </c>
      <c r="B140" s="137"/>
      <c r="C140" s="15"/>
      <c r="D140" s="15"/>
      <c r="E140" s="16"/>
      <c r="F140" s="17"/>
    </row>
    <row r="141" spans="1:6" ht="18" customHeight="1" x14ac:dyDescent="0.2">
      <c r="A141" s="13">
        <v>137</v>
      </c>
      <c r="B141" s="137"/>
      <c r="C141" s="15"/>
      <c r="D141" s="15"/>
      <c r="E141" s="16"/>
      <c r="F141" s="17"/>
    </row>
    <row r="142" spans="1:6" ht="18" customHeight="1" x14ac:dyDescent="0.2">
      <c r="A142" s="13">
        <v>138</v>
      </c>
      <c r="B142" s="137"/>
      <c r="C142" s="19"/>
      <c r="D142" s="19"/>
      <c r="E142" s="76"/>
      <c r="F142" s="20"/>
    </row>
    <row r="143" spans="1:6" ht="18" customHeight="1" x14ac:dyDescent="0.2">
      <c r="A143" s="13">
        <v>139</v>
      </c>
      <c r="B143" s="137"/>
      <c r="C143" s="11"/>
      <c r="D143" s="11"/>
      <c r="E143" s="18"/>
      <c r="F143" s="12"/>
    </row>
    <row r="144" spans="1:6" ht="18" customHeight="1" x14ac:dyDescent="0.2">
      <c r="A144" s="13">
        <v>140</v>
      </c>
      <c r="B144" s="137"/>
      <c r="C144" s="15"/>
      <c r="D144" s="15"/>
      <c r="E144" s="16"/>
      <c r="F144" s="17"/>
    </row>
    <row r="145" spans="1:6" ht="18" customHeight="1" x14ac:dyDescent="0.2">
      <c r="A145" s="13">
        <v>141</v>
      </c>
      <c r="B145" s="137"/>
      <c r="C145" s="15"/>
      <c r="D145" s="15"/>
      <c r="E145" s="16"/>
      <c r="F145" s="17"/>
    </row>
    <row r="146" spans="1:6" ht="18" customHeight="1" x14ac:dyDescent="0.2">
      <c r="A146" s="13">
        <v>142</v>
      </c>
      <c r="B146" s="137"/>
      <c r="C146" s="15"/>
      <c r="D146" s="15"/>
      <c r="E146" s="16"/>
      <c r="F146" s="17"/>
    </row>
    <row r="147" spans="1:6" ht="18" customHeight="1" x14ac:dyDescent="0.2">
      <c r="A147" s="13">
        <v>143</v>
      </c>
      <c r="B147" s="137"/>
      <c r="C147" s="15"/>
      <c r="D147" s="15"/>
      <c r="E147" s="16"/>
      <c r="F147" s="17"/>
    </row>
    <row r="148" spans="1:6" ht="18" customHeight="1" x14ac:dyDescent="0.2">
      <c r="A148" s="13">
        <v>144</v>
      </c>
      <c r="B148" s="137"/>
      <c r="C148" s="19"/>
      <c r="D148" s="19"/>
      <c r="E148" s="76"/>
      <c r="F148" s="20"/>
    </row>
    <row r="149" spans="1:6" ht="18" customHeight="1" x14ac:dyDescent="0.2">
      <c r="A149" s="13">
        <v>145</v>
      </c>
      <c r="B149" s="137"/>
      <c r="C149" s="11"/>
      <c r="D149" s="11"/>
      <c r="E149" s="18"/>
      <c r="F149" s="12"/>
    </row>
    <row r="150" spans="1:6" ht="18" customHeight="1" x14ac:dyDescent="0.2">
      <c r="A150" s="13">
        <v>146</v>
      </c>
      <c r="B150" s="137"/>
      <c r="C150" s="15"/>
      <c r="D150" s="15"/>
      <c r="E150" s="16"/>
      <c r="F150" s="17"/>
    </row>
    <row r="151" spans="1:6" ht="18" customHeight="1" x14ac:dyDescent="0.2">
      <c r="A151" s="13">
        <v>147</v>
      </c>
      <c r="B151" s="137"/>
      <c r="C151" s="15"/>
      <c r="D151" s="15"/>
      <c r="E151" s="16"/>
      <c r="F151" s="17"/>
    </row>
    <row r="152" spans="1:6" ht="18" customHeight="1" x14ac:dyDescent="0.2">
      <c r="A152" s="13">
        <v>148</v>
      </c>
      <c r="B152" s="137"/>
      <c r="C152" s="15"/>
      <c r="D152" s="15"/>
      <c r="E152" s="16"/>
      <c r="F152" s="17"/>
    </row>
    <row r="153" spans="1:6" ht="18" customHeight="1" x14ac:dyDescent="0.2">
      <c r="A153" s="13">
        <v>149</v>
      </c>
      <c r="B153" s="137"/>
      <c r="C153" s="15"/>
      <c r="D153" s="15"/>
      <c r="E153" s="16"/>
      <c r="F153" s="17"/>
    </row>
    <row r="154" spans="1:6" ht="18" customHeight="1" x14ac:dyDescent="0.2">
      <c r="A154" s="13">
        <v>150</v>
      </c>
      <c r="B154" s="137"/>
      <c r="C154" s="19"/>
      <c r="D154" s="19"/>
      <c r="E154" s="76"/>
      <c r="F154" s="20"/>
    </row>
    <row r="155" spans="1:6" ht="18" customHeight="1" x14ac:dyDescent="0.2">
      <c r="A155" s="13">
        <v>151</v>
      </c>
      <c r="B155" s="137"/>
      <c r="C155" s="11"/>
      <c r="D155" s="11"/>
      <c r="E155" s="18"/>
      <c r="F155" s="12"/>
    </row>
    <row r="156" spans="1:6" ht="18" customHeight="1" x14ac:dyDescent="0.2">
      <c r="A156" s="13">
        <v>152</v>
      </c>
      <c r="B156" s="137"/>
      <c r="C156" s="15"/>
      <c r="D156" s="15"/>
      <c r="E156" s="16"/>
      <c r="F156" s="17"/>
    </row>
    <row r="157" spans="1:6" ht="18" customHeight="1" x14ac:dyDescent="0.2">
      <c r="A157" s="13">
        <v>153</v>
      </c>
      <c r="B157" s="137"/>
      <c r="C157" s="15"/>
      <c r="D157" s="15"/>
      <c r="E157" s="16"/>
      <c r="F157" s="17"/>
    </row>
    <row r="158" spans="1:6" ht="18" customHeight="1" x14ac:dyDescent="0.2">
      <c r="A158" s="13">
        <v>154</v>
      </c>
      <c r="B158" s="137"/>
      <c r="C158" s="15"/>
      <c r="D158" s="15"/>
      <c r="E158" s="16"/>
      <c r="F158" s="17"/>
    </row>
    <row r="159" spans="1:6" ht="18" customHeight="1" x14ac:dyDescent="0.2">
      <c r="A159" s="13">
        <v>155</v>
      </c>
      <c r="B159" s="137"/>
      <c r="C159" s="15"/>
      <c r="D159" s="15"/>
      <c r="E159" s="16"/>
      <c r="F159" s="17"/>
    </row>
    <row r="160" spans="1:6" ht="18" customHeight="1" x14ac:dyDescent="0.2">
      <c r="A160" s="13">
        <v>156</v>
      </c>
      <c r="B160" s="137"/>
      <c r="C160" s="19"/>
      <c r="D160" s="19"/>
      <c r="E160" s="76" t="s">
        <v>23</v>
      </c>
      <c r="F160" s="20"/>
    </row>
    <row r="161" spans="1:6" ht="18" customHeight="1" x14ac:dyDescent="0.2">
      <c r="A161" s="13">
        <v>157</v>
      </c>
      <c r="B161" s="137"/>
      <c r="C161" s="11"/>
      <c r="D161" s="11"/>
      <c r="E161" s="18" t="s">
        <v>23</v>
      </c>
      <c r="F161" s="12"/>
    </row>
    <row r="162" spans="1:6" ht="18" customHeight="1" x14ac:dyDescent="0.2">
      <c r="A162" s="13">
        <v>158</v>
      </c>
      <c r="B162" s="137"/>
      <c r="C162" s="15"/>
      <c r="D162" s="15"/>
      <c r="E162" s="16" t="s">
        <v>23</v>
      </c>
      <c r="F162" s="17"/>
    </row>
    <row r="163" spans="1:6" ht="18" customHeight="1" x14ac:dyDescent="0.2">
      <c r="A163" s="13">
        <v>159</v>
      </c>
      <c r="B163" s="137"/>
      <c r="C163" s="15"/>
      <c r="D163" s="15"/>
      <c r="E163" s="16" t="s">
        <v>23</v>
      </c>
      <c r="F163" s="17"/>
    </row>
    <row r="164" spans="1:6" ht="18" customHeight="1" x14ac:dyDescent="0.2">
      <c r="A164" s="13">
        <v>160</v>
      </c>
      <c r="B164" s="137" t="s">
        <v>23</v>
      </c>
      <c r="C164" s="15" t="s">
        <v>23</v>
      </c>
      <c r="D164" s="15" t="s">
        <v>23</v>
      </c>
      <c r="E164" s="16" t="s">
        <v>23</v>
      </c>
      <c r="F164" s="17"/>
    </row>
    <row r="165" spans="1:6" ht="18" customHeight="1" x14ac:dyDescent="0.2">
      <c r="A165" s="13">
        <v>161</v>
      </c>
      <c r="B165" s="137" t="s">
        <v>23</v>
      </c>
      <c r="C165" s="15" t="s">
        <v>23</v>
      </c>
      <c r="D165" s="15" t="s">
        <v>23</v>
      </c>
      <c r="E165" s="16" t="s">
        <v>23</v>
      </c>
      <c r="F165" s="17"/>
    </row>
    <row r="166" spans="1:6" ht="18" customHeight="1" x14ac:dyDescent="0.2">
      <c r="A166" s="13">
        <v>162</v>
      </c>
      <c r="B166" s="137" t="s">
        <v>23</v>
      </c>
      <c r="C166" s="19" t="s">
        <v>23</v>
      </c>
      <c r="D166" s="19" t="s">
        <v>23</v>
      </c>
      <c r="E166" s="76" t="s">
        <v>23</v>
      </c>
      <c r="F166" s="20"/>
    </row>
    <row r="167" spans="1:6" ht="18" customHeight="1" x14ac:dyDescent="0.2">
      <c r="A167" s="13">
        <v>163</v>
      </c>
      <c r="B167" s="137" t="s">
        <v>23</v>
      </c>
      <c r="C167" s="11" t="s">
        <v>23</v>
      </c>
      <c r="D167" s="11" t="s">
        <v>23</v>
      </c>
      <c r="E167" s="18" t="s">
        <v>23</v>
      </c>
      <c r="F167" s="12"/>
    </row>
    <row r="168" spans="1:6" ht="18" customHeight="1" x14ac:dyDescent="0.2">
      <c r="A168" s="13">
        <v>164</v>
      </c>
      <c r="B168" s="137" t="s">
        <v>23</v>
      </c>
      <c r="C168" s="15" t="s">
        <v>23</v>
      </c>
      <c r="D168" s="15" t="s">
        <v>23</v>
      </c>
      <c r="E168" s="16" t="s">
        <v>23</v>
      </c>
      <c r="F168" s="17"/>
    </row>
    <row r="169" spans="1:6" ht="18" customHeight="1" x14ac:dyDescent="0.2">
      <c r="A169" s="13">
        <v>165</v>
      </c>
      <c r="B169" s="137" t="s">
        <v>23</v>
      </c>
      <c r="C169" s="15" t="s">
        <v>23</v>
      </c>
      <c r="D169" s="15" t="s">
        <v>23</v>
      </c>
      <c r="E169" s="16" t="s">
        <v>23</v>
      </c>
      <c r="F169" s="17"/>
    </row>
    <row r="170" spans="1:6" ht="18" customHeight="1" x14ac:dyDescent="0.2">
      <c r="A170" s="13">
        <v>166</v>
      </c>
      <c r="B170" s="137" t="s">
        <v>23</v>
      </c>
      <c r="C170" s="15" t="s">
        <v>23</v>
      </c>
      <c r="D170" s="15" t="s">
        <v>23</v>
      </c>
      <c r="E170" s="16" t="s">
        <v>23</v>
      </c>
      <c r="F170" s="17"/>
    </row>
    <row r="171" spans="1:6" ht="18" customHeight="1" x14ac:dyDescent="0.2">
      <c r="A171" s="13">
        <v>167</v>
      </c>
      <c r="B171" s="14" t="s">
        <v>23</v>
      </c>
      <c r="C171" s="15" t="s">
        <v>23</v>
      </c>
      <c r="D171" s="15" t="s">
        <v>23</v>
      </c>
      <c r="E171" s="16" t="s">
        <v>23</v>
      </c>
      <c r="F171" s="17"/>
    </row>
    <row r="172" spans="1:6" ht="18" customHeight="1" x14ac:dyDescent="0.2">
      <c r="A172" s="13">
        <v>168</v>
      </c>
      <c r="B172" s="14" t="s">
        <v>23</v>
      </c>
      <c r="C172" s="19" t="s">
        <v>23</v>
      </c>
      <c r="D172" s="19" t="s">
        <v>23</v>
      </c>
      <c r="E172" s="76" t="s">
        <v>23</v>
      </c>
      <c r="F172" s="20"/>
    </row>
    <row r="173" spans="1:6" ht="18" customHeight="1" x14ac:dyDescent="0.2">
      <c r="A173" s="13">
        <v>169</v>
      </c>
      <c r="B173" s="14" t="s">
        <v>23</v>
      </c>
      <c r="C173" s="11" t="s">
        <v>23</v>
      </c>
      <c r="D173" s="11" t="s">
        <v>23</v>
      </c>
      <c r="E173" s="18" t="s">
        <v>23</v>
      </c>
      <c r="F173" s="12"/>
    </row>
    <row r="174" spans="1:6" ht="18" customHeight="1" x14ac:dyDescent="0.2">
      <c r="A174" s="13">
        <v>170</v>
      </c>
      <c r="B174" s="14" t="s">
        <v>23</v>
      </c>
      <c r="C174" s="15" t="s">
        <v>23</v>
      </c>
      <c r="D174" s="15" t="s">
        <v>23</v>
      </c>
      <c r="E174" s="16" t="s">
        <v>23</v>
      </c>
      <c r="F174" s="17"/>
    </row>
    <row r="175" spans="1:6" ht="18" customHeight="1" x14ac:dyDescent="0.2">
      <c r="A175" s="13">
        <v>171</v>
      </c>
      <c r="B175" s="14" t="s">
        <v>23</v>
      </c>
      <c r="C175" s="15" t="s">
        <v>23</v>
      </c>
      <c r="D175" s="15" t="s">
        <v>23</v>
      </c>
      <c r="E175" s="16" t="s">
        <v>23</v>
      </c>
      <c r="F175" s="17"/>
    </row>
    <row r="176" spans="1:6" ht="18" customHeight="1" x14ac:dyDescent="0.2">
      <c r="A176" s="13">
        <v>172</v>
      </c>
      <c r="B176" s="14" t="s">
        <v>23</v>
      </c>
      <c r="C176" s="15" t="s">
        <v>23</v>
      </c>
      <c r="D176" s="15" t="s">
        <v>23</v>
      </c>
      <c r="E176" s="16" t="s">
        <v>23</v>
      </c>
      <c r="F176" s="17"/>
    </row>
    <row r="177" spans="1:6" ht="18" customHeight="1" x14ac:dyDescent="0.2">
      <c r="A177" s="13">
        <v>173</v>
      </c>
      <c r="B177" s="14" t="s">
        <v>23</v>
      </c>
      <c r="C177" s="15" t="s">
        <v>23</v>
      </c>
      <c r="D177" s="15" t="s">
        <v>23</v>
      </c>
      <c r="E177" s="16" t="s">
        <v>23</v>
      </c>
      <c r="F177" s="17"/>
    </row>
    <row r="178" spans="1:6" ht="18" customHeight="1" x14ac:dyDescent="0.2">
      <c r="A178" s="13">
        <v>174</v>
      </c>
      <c r="B178" s="14" t="s">
        <v>23</v>
      </c>
      <c r="C178" s="19" t="s">
        <v>23</v>
      </c>
      <c r="D178" s="19" t="s">
        <v>23</v>
      </c>
      <c r="E178" s="76" t="s">
        <v>23</v>
      </c>
      <c r="F178" s="20"/>
    </row>
    <row r="179" spans="1:6" ht="18" customHeight="1" x14ac:dyDescent="0.2">
      <c r="A179" s="13">
        <v>175</v>
      </c>
      <c r="B179" s="14" t="s">
        <v>23</v>
      </c>
      <c r="C179" s="11" t="s">
        <v>23</v>
      </c>
      <c r="D179" s="11" t="s">
        <v>23</v>
      </c>
      <c r="E179" s="18" t="s">
        <v>23</v>
      </c>
      <c r="F179" s="12"/>
    </row>
    <row r="180" spans="1:6" ht="18" customHeight="1" x14ac:dyDescent="0.2">
      <c r="A180" s="13">
        <v>176</v>
      </c>
      <c r="B180" s="14" t="s">
        <v>23</v>
      </c>
      <c r="C180" s="15" t="s">
        <v>23</v>
      </c>
      <c r="D180" s="15" t="s">
        <v>23</v>
      </c>
      <c r="E180" s="16" t="s">
        <v>23</v>
      </c>
      <c r="F180" s="17"/>
    </row>
    <row r="181" spans="1:6" ht="18" customHeight="1" x14ac:dyDescent="0.2">
      <c r="A181" s="13">
        <v>177</v>
      </c>
      <c r="B181" s="14" t="s">
        <v>23</v>
      </c>
      <c r="C181" s="15" t="s">
        <v>23</v>
      </c>
      <c r="D181" s="15" t="s">
        <v>23</v>
      </c>
      <c r="E181" s="16" t="s">
        <v>23</v>
      </c>
      <c r="F181" s="17"/>
    </row>
    <row r="182" spans="1:6" ht="18" customHeight="1" x14ac:dyDescent="0.2">
      <c r="A182" s="13">
        <v>178</v>
      </c>
      <c r="B182" s="14" t="s">
        <v>23</v>
      </c>
      <c r="C182" s="15" t="s">
        <v>23</v>
      </c>
      <c r="D182" s="15" t="s">
        <v>23</v>
      </c>
      <c r="E182" s="16" t="s">
        <v>23</v>
      </c>
      <c r="F182" s="17"/>
    </row>
    <row r="183" spans="1:6" ht="18" customHeight="1" x14ac:dyDescent="0.2">
      <c r="A183" s="13">
        <v>179</v>
      </c>
      <c r="B183" s="14" t="s">
        <v>23</v>
      </c>
      <c r="C183" s="15" t="s">
        <v>23</v>
      </c>
      <c r="D183" s="15" t="s">
        <v>23</v>
      </c>
      <c r="E183" s="16" t="s">
        <v>23</v>
      </c>
      <c r="F183" s="17"/>
    </row>
    <row r="184" spans="1:6" ht="18" customHeight="1" x14ac:dyDescent="0.2">
      <c r="A184" s="13">
        <v>180</v>
      </c>
      <c r="B184" s="14" t="s">
        <v>23</v>
      </c>
      <c r="C184" s="19" t="s">
        <v>23</v>
      </c>
      <c r="D184" s="19" t="s">
        <v>23</v>
      </c>
      <c r="E184" s="76" t="s">
        <v>23</v>
      </c>
      <c r="F184" s="20"/>
    </row>
    <row r="185" spans="1:6" ht="18" customHeight="1" x14ac:dyDescent="0.2">
      <c r="A185" s="13">
        <v>181</v>
      </c>
      <c r="B185" s="14" t="s">
        <v>23</v>
      </c>
      <c r="C185" s="11" t="s">
        <v>23</v>
      </c>
      <c r="D185" s="11" t="s">
        <v>23</v>
      </c>
      <c r="E185" s="18" t="s">
        <v>23</v>
      </c>
      <c r="F185" s="12"/>
    </row>
    <row r="186" spans="1:6" ht="18" customHeight="1" x14ac:dyDescent="0.2">
      <c r="A186" s="13">
        <v>182</v>
      </c>
      <c r="B186" s="14" t="s">
        <v>23</v>
      </c>
      <c r="C186" s="15" t="s">
        <v>23</v>
      </c>
      <c r="D186" s="15" t="s">
        <v>23</v>
      </c>
      <c r="E186" s="16" t="s">
        <v>23</v>
      </c>
      <c r="F186" s="17"/>
    </row>
    <row r="187" spans="1:6" ht="18" customHeight="1" x14ac:dyDescent="0.2">
      <c r="A187" s="13">
        <v>183</v>
      </c>
      <c r="B187" s="14" t="s">
        <v>23</v>
      </c>
      <c r="C187" s="15" t="s">
        <v>23</v>
      </c>
      <c r="D187" s="15" t="s">
        <v>23</v>
      </c>
      <c r="E187" s="16" t="s">
        <v>23</v>
      </c>
      <c r="F187" s="17"/>
    </row>
    <row r="188" spans="1:6" ht="18" customHeight="1" x14ac:dyDescent="0.2">
      <c r="A188" s="13">
        <v>184</v>
      </c>
      <c r="B188" s="14" t="s">
        <v>23</v>
      </c>
      <c r="C188" s="15" t="s">
        <v>23</v>
      </c>
      <c r="D188" s="15" t="s">
        <v>23</v>
      </c>
      <c r="E188" s="16" t="s">
        <v>23</v>
      </c>
      <c r="F188" s="17"/>
    </row>
    <row r="189" spans="1:6" ht="18" customHeight="1" x14ac:dyDescent="0.2">
      <c r="A189" s="13">
        <v>185</v>
      </c>
      <c r="B189" s="14" t="s">
        <v>23</v>
      </c>
      <c r="C189" s="15" t="s">
        <v>23</v>
      </c>
      <c r="D189" s="15" t="s">
        <v>23</v>
      </c>
      <c r="E189" s="16" t="s">
        <v>23</v>
      </c>
      <c r="F189" s="17"/>
    </row>
    <row r="190" spans="1:6" ht="18" customHeight="1" x14ac:dyDescent="0.2">
      <c r="A190" s="13">
        <v>186</v>
      </c>
      <c r="B190" s="14" t="s">
        <v>23</v>
      </c>
      <c r="C190" s="19" t="s">
        <v>23</v>
      </c>
      <c r="D190" s="19" t="s">
        <v>23</v>
      </c>
      <c r="E190" s="76" t="s">
        <v>23</v>
      </c>
      <c r="F190" s="20"/>
    </row>
    <row r="191" spans="1:6" s="112" customFormat="1" ht="18" customHeight="1" x14ac:dyDescent="0.2">
      <c r="A191" s="13">
        <v>187</v>
      </c>
      <c r="B191" s="14" t="s">
        <v>23</v>
      </c>
      <c r="C191" s="11" t="s">
        <v>23</v>
      </c>
      <c r="D191" s="11" t="s">
        <v>23</v>
      </c>
      <c r="E191" s="18" t="s">
        <v>23</v>
      </c>
      <c r="F191" s="12"/>
    </row>
    <row r="192" spans="1:6" s="112" customFormat="1" ht="18" customHeight="1" x14ac:dyDescent="0.2">
      <c r="A192" s="13">
        <v>188</v>
      </c>
      <c r="B192" s="14" t="s">
        <v>23</v>
      </c>
      <c r="C192" s="15" t="s">
        <v>23</v>
      </c>
      <c r="D192" s="15" t="s">
        <v>23</v>
      </c>
      <c r="E192" s="16" t="s">
        <v>23</v>
      </c>
      <c r="F192" s="17"/>
    </row>
    <row r="193" spans="1:6" ht="18" customHeight="1" x14ac:dyDescent="0.2">
      <c r="A193" s="13">
        <v>189</v>
      </c>
      <c r="B193" s="14" t="s">
        <v>23</v>
      </c>
      <c r="C193" s="15" t="s">
        <v>23</v>
      </c>
      <c r="D193" s="15" t="s">
        <v>23</v>
      </c>
      <c r="E193" s="16" t="s">
        <v>23</v>
      </c>
      <c r="F193" s="17"/>
    </row>
    <row r="194" spans="1:6" ht="18" customHeight="1" x14ac:dyDescent="0.2">
      <c r="A194" s="13">
        <v>190</v>
      </c>
      <c r="B194" s="14" t="s">
        <v>23</v>
      </c>
      <c r="C194" s="15" t="s">
        <v>23</v>
      </c>
      <c r="D194" s="15" t="s">
        <v>23</v>
      </c>
      <c r="E194" s="16" t="s">
        <v>23</v>
      </c>
      <c r="F194" s="17"/>
    </row>
    <row r="195" spans="1:6" ht="18" customHeight="1" x14ac:dyDescent="0.2">
      <c r="A195" s="13">
        <v>191</v>
      </c>
      <c r="B195" s="14" t="s">
        <v>23</v>
      </c>
      <c r="C195" s="15" t="s">
        <v>23</v>
      </c>
      <c r="D195" s="15" t="s">
        <v>23</v>
      </c>
      <c r="E195" s="16" t="s">
        <v>23</v>
      </c>
      <c r="F195" s="17"/>
    </row>
    <row r="196" spans="1:6" ht="18" customHeight="1" x14ac:dyDescent="0.2">
      <c r="A196" s="13">
        <v>192</v>
      </c>
      <c r="B196" s="14" t="s">
        <v>23</v>
      </c>
      <c r="C196" s="19" t="s">
        <v>23</v>
      </c>
      <c r="D196" s="19" t="s">
        <v>23</v>
      </c>
      <c r="E196" s="76" t="s">
        <v>23</v>
      </c>
      <c r="F196" s="20"/>
    </row>
    <row r="197" spans="1:6" ht="18" customHeight="1" x14ac:dyDescent="0.2">
      <c r="A197" s="13">
        <v>193</v>
      </c>
      <c r="B197" s="14" t="s">
        <v>23</v>
      </c>
      <c r="C197" s="11" t="s">
        <v>23</v>
      </c>
      <c r="D197" s="11" t="s">
        <v>23</v>
      </c>
      <c r="E197" s="18" t="s">
        <v>23</v>
      </c>
      <c r="F197" s="12"/>
    </row>
    <row r="198" spans="1:6" ht="18" customHeight="1" x14ac:dyDescent="0.2">
      <c r="A198" s="13">
        <v>194</v>
      </c>
      <c r="B198" s="14" t="s">
        <v>23</v>
      </c>
      <c r="C198" s="15" t="s">
        <v>23</v>
      </c>
      <c r="D198" s="15" t="s">
        <v>23</v>
      </c>
      <c r="E198" s="16" t="s">
        <v>23</v>
      </c>
      <c r="F198" s="17"/>
    </row>
    <row r="199" spans="1:6" ht="18" customHeight="1" x14ac:dyDescent="0.2">
      <c r="A199" s="13">
        <v>195</v>
      </c>
      <c r="B199" s="14" t="s">
        <v>23</v>
      </c>
      <c r="C199" s="15" t="s">
        <v>23</v>
      </c>
      <c r="D199" s="15" t="s">
        <v>23</v>
      </c>
      <c r="E199" s="16" t="s">
        <v>23</v>
      </c>
      <c r="F199" s="17"/>
    </row>
    <row r="200" spans="1:6" ht="18" customHeight="1" x14ac:dyDescent="0.2">
      <c r="A200" s="13">
        <v>196</v>
      </c>
      <c r="B200" s="14" t="s">
        <v>23</v>
      </c>
      <c r="C200" s="15" t="s">
        <v>23</v>
      </c>
      <c r="D200" s="15" t="s">
        <v>23</v>
      </c>
      <c r="E200" s="16" t="s">
        <v>23</v>
      </c>
      <c r="F200" s="17"/>
    </row>
    <row r="201" spans="1:6" ht="18" customHeight="1" x14ac:dyDescent="0.2">
      <c r="A201" s="13">
        <v>197</v>
      </c>
      <c r="B201" s="14" t="s">
        <v>23</v>
      </c>
      <c r="C201" s="15" t="s">
        <v>23</v>
      </c>
      <c r="D201" s="15" t="s">
        <v>23</v>
      </c>
      <c r="E201" s="16" t="s">
        <v>23</v>
      </c>
      <c r="F201" s="17"/>
    </row>
    <row r="202" spans="1:6" ht="18" customHeight="1" x14ac:dyDescent="0.2">
      <c r="A202" s="13">
        <v>198</v>
      </c>
      <c r="B202" s="14" t="s">
        <v>23</v>
      </c>
      <c r="C202" s="19" t="s">
        <v>23</v>
      </c>
      <c r="D202" s="19" t="s">
        <v>23</v>
      </c>
      <c r="E202" s="76" t="s">
        <v>23</v>
      </c>
      <c r="F202" s="20"/>
    </row>
    <row r="203" spans="1:6" ht="18" customHeight="1" x14ac:dyDescent="0.2">
      <c r="A203" s="13">
        <v>199</v>
      </c>
      <c r="B203" s="14" t="s">
        <v>23</v>
      </c>
      <c r="C203" s="11" t="s">
        <v>23</v>
      </c>
      <c r="D203" s="11" t="s">
        <v>23</v>
      </c>
      <c r="E203" s="18" t="s">
        <v>23</v>
      </c>
      <c r="F203" s="12"/>
    </row>
    <row r="204" spans="1:6" ht="18" customHeight="1" x14ac:dyDescent="0.2">
      <c r="A204" s="13">
        <v>200</v>
      </c>
      <c r="B204" s="14" t="s">
        <v>23</v>
      </c>
      <c r="C204" s="15" t="s">
        <v>23</v>
      </c>
      <c r="D204" s="15" t="s">
        <v>23</v>
      </c>
      <c r="E204" s="16" t="s">
        <v>23</v>
      </c>
      <c r="F204" s="17"/>
    </row>
    <row r="205" spans="1:6" ht="18" customHeight="1" x14ac:dyDescent="0.2">
      <c r="A205" s="13">
        <v>201</v>
      </c>
      <c r="B205" s="14" t="s">
        <v>23</v>
      </c>
      <c r="C205" s="15" t="s">
        <v>23</v>
      </c>
      <c r="D205" s="15" t="s">
        <v>23</v>
      </c>
      <c r="E205" s="16" t="s">
        <v>23</v>
      </c>
      <c r="F205" s="17"/>
    </row>
    <row r="206" spans="1:6" ht="18" customHeight="1" x14ac:dyDescent="0.2">
      <c r="A206" s="13">
        <v>202</v>
      </c>
      <c r="B206" s="14" t="s">
        <v>23</v>
      </c>
      <c r="C206" s="15" t="s">
        <v>23</v>
      </c>
      <c r="D206" s="15" t="s">
        <v>23</v>
      </c>
      <c r="E206" s="16" t="s">
        <v>23</v>
      </c>
      <c r="F206" s="17"/>
    </row>
    <row r="207" spans="1:6" ht="18" customHeight="1" x14ac:dyDescent="0.2">
      <c r="A207" s="13">
        <v>203</v>
      </c>
      <c r="B207" s="14" t="s">
        <v>23</v>
      </c>
      <c r="C207" s="15" t="s">
        <v>23</v>
      </c>
      <c r="D207" s="15" t="s">
        <v>23</v>
      </c>
      <c r="E207" s="16" t="s">
        <v>23</v>
      </c>
      <c r="F207" s="17"/>
    </row>
    <row r="208" spans="1:6" ht="18" customHeight="1" x14ac:dyDescent="0.2">
      <c r="A208" s="13">
        <v>204</v>
      </c>
      <c r="B208" s="14" t="s">
        <v>23</v>
      </c>
      <c r="C208" s="19" t="s">
        <v>23</v>
      </c>
      <c r="D208" s="19" t="s">
        <v>23</v>
      </c>
      <c r="E208" s="76" t="s">
        <v>23</v>
      </c>
      <c r="F208" s="20"/>
    </row>
    <row r="209" spans="1:6" ht="18" customHeight="1" x14ac:dyDescent="0.2">
      <c r="A209" s="13">
        <v>205</v>
      </c>
      <c r="B209" s="14" t="s">
        <v>23</v>
      </c>
      <c r="C209" s="11" t="s">
        <v>23</v>
      </c>
      <c r="D209" s="11" t="s">
        <v>23</v>
      </c>
      <c r="E209" s="18" t="s">
        <v>23</v>
      </c>
      <c r="F209" s="12"/>
    </row>
    <row r="210" spans="1:6" ht="18" customHeight="1" x14ac:dyDescent="0.2">
      <c r="A210" s="13">
        <v>206</v>
      </c>
      <c r="B210" s="14" t="s">
        <v>23</v>
      </c>
      <c r="C210" s="15" t="s">
        <v>23</v>
      </c>
      <c r="D210" s="15" t="s">
        <v>23</v>
      </c>
      <c r="E210" s="16" t="s">
        <v>23</v>
      </c>
      <c r="F210" s="17"/>
    </row>
    <row r="211" spans="1:6" ht="18" customHeight="1" x14ac:dyDescent="0.2">
      <c r="A211" s="13">
        <v>207</v>
      </c>
      <c r="B211" s="14" t="s">
        <v>23</v>
      </c>
      <c r="C211" s="15" t="s">
        <v>23</v>
      </c>
      <c r="D211" s="15" t="s">
        <v>23</v>
      </c>
      <c r="E211" s="16" t="s">
        <v>23</v>
      </c>
      <c r="F211" s="17"/>
    </row>
    <row r="212" spans="1:6" ht="18" customHeight="1" x14ac:dyDescent="0.2">
      <c r="A212" s="13">
        <v>208</v>
      </c>
      <c r="B212" s="14" t="s">
        <v>23</v>
      </c>
      <c r="C212" s="15" t="s">
        <v>23</v>
      </c>
      <c r="D212" s="15" t="s">
        <v>23</v>
      </c>
      <c r="E212" s="16" t="s">
        <v>23</v>
      </c>
      <c r="F212" s="17"/>
    </row>
    <row r="213" spans="1:6" ht="18" customHeight="1" x14ac:dyDescent="0.2">
      <c r="A213" s="13">
        <v>209</v>
      </c>
      <c r="B213" s="14" t="s">
        <v>23</v>
      </c>
      <c r="C213" s="15" t="s">
        <v>23</v>
      </c>
      <c r="D213" s="15" t="s">
        <v>23</v>
      </c>
      <c r="E213" s="16" t="s">
        <v>23</v>
      </c>
      <c r="F213" s="17"/>
    </row>
    <row r="214" spans="1:6" ht="18" customHeight="1" x14ac:dyDescent="0.2">
      <c r="A214" s="13">
        <v>210</v>
      </c>
      <c r="B214" s="14" t="s">
        <v>23</v>
      </c>
      <c r="C214" s="19" t="s">
        <v>23</v>
      </c>
      <c r="D214" s="19" t="s">
        <v>23</v>
      </c>
      <c r="E214" s="76" t="s">
        <v>23</v>
      </c>
      <c r="F214" s="20"/>
    </row>
    <row r="215" spans="1:6" ht="18" customHeight="1" x14ac:dyDescent="0.2">
      <c r="A215" s="13">
        <v>211</v>
      </c>
      <c r="B215" s="14" t="s">
        <v>23</v>
      </c>
      <c r="C215" s="11" t="s">
        <v>23</v>
      </c>
      <c r="D215" s="11" t="s">
        <v>23</v>
      </c>
      <c r="E215" s="18" t="s">
        <v>23</v>
      </c>
      <c r="F215" s="12"/>
    </row>
    <row r="216" spans="1:6" ht="18" customHeight="1" x14ac:dyDescent="0.2">
      <c r="A216" s="13">
        <v>212</v>
      </c>
      <c r="B216" s="14" t="s">
        <v>23</v>
      </c>
      <c r="C216" s="15" t="s">
        <v>23</v>
      </c>
      <c r="D216" s="15" t="s">
        <v>23</v>
      </c>
      <c r="E216" s="16" t="s">
        <v>23</v>
      </c>
      <c r="F216" s="17"/>
    </row>
    <row r="217" spans="1:6" ht="18" customHeight="1" x14ac:dyDescent="0.2">
      <c r="A217" s="13">
        <v>213</v>
      </c>
      <c r="B217" s="14" t="s">
        <v>23</v>
      </c>
      <c r="C217" s="15" t="s">
        <v>23</v>
      </c>
      <c r="D217" s="15" t="s">
        <v>23</v>
      </c>
      <c r="E217" s="16" t="s">
        <v>23</v>
      </c>
      <c r="F217" s="17"/>
    </row>
    <row r="218" spans="1:6" ht="18" customHeight="1" x14ac:dyDescent="0.2">
      <c r="A218" s="13">
        <v>214</v>
      </c>
      <c r="B218" s="14" t="s">
        <v>23</v>
      </c>
      <c r="C218" s="15" t="s">
        <v>23</v>
      </c>
      <c r="D218" s="15" t="s">
        <v>23</v>
      </c>
      <c r="E218" s="16" t="s">
        <v>23</v>
      </c>
      <c r="F218" s="17"/>
    </row>
    <row r="219" spans="1:6" ht="18" customHeight="1" x14ac:dyDescent="0.2">
      <c r="A219" s="13">
        <v>215</v>
      </c>
      <c r="B219" s="14" t="s">
        <v>23</v>
      </c>
      <c r="C219" s="15" t="s">
        <v>23</v>
      </c>
      <c r="D219" s="15" t="s">
        <v>23</v>
      </c>
      <c r="E219" s="16" t="s">
        <v>23</v>
      </c>
      <c r="F219" s="17"/>
    </row>
    <row r="220" spans="1:6" ht="18" customHeight="1" x14ac:dyDescent="0.2">
      <c r="A220" s="13">
        <v>216</v>
      </c>
      <c r="B220" s="14" t="s">
        <v>23</v>
      </c>
      <c r="C220" s="19" t="s">
        <v>23</v>
      </c>
      <c r="D220" s="19" t="s">
        <v>23</v>
      </c>
      <c r="E220" s="76" t="s">
        <v>23</v>
      </c>
      <c r="F220" s="20"/>
    </row>
    <row r="221" spans="1:6" ht="18" customHeight="1" x14ac:dyDescent="0.2">
      <c r="A221" s="13">
        <v>217</v>
      </c>
      <c r="B221" s="14" t="s">
        <v>23</v>
      </c>
      <c r="C221" s="11" t="s">
        <v>23</v>
      </c>
      <c r="D221" s="11" t="s">
        <v>23</v>
      </c>
      <c r="E221" s="18" t="s">
        <v>23</v>
      </c>
      <c r="F221" s="12"/>
    </row>
    <row r="222" spans="1:6" ht="18" customHeight="1" x14ac:dyDescent="0.2">
      <c r="A222" s="13">
        <v>218</v>
      </c>
      <c r="B222" s="14" t="s">
        <v>23</v>
      </c>
      <c r="C222" s="15" t="s">
        <v>23</v>
      </c>
      <c r="D222" s="15" t="s">
        <v>23</v>
      </c>
      <c r="E222" s="16" t="s">
        <v>23</v>
      </c>
      <c r="F222" s="17"/>
    </row>
    <row r="223" spans="1:6" ht="18" customHeight="1" x14ac:dyDescent="0.2">
      <c r="A223" s="13">
        <v>219</v>
      </c>
      <c r="B223" s="14" t="s">
        <v>23</v>
      </c>
      <c r="C223" s="15" t="s">
        <v>23</v>
      </c>
      <c r="D223" s="15" t="s">
        <v>23</v>
      </c>
      <c r="E223" s="16" t="s">
        <v>23</v>
      </c>
      <c r="F223" s="17"/>
    </row>
    <row r="224" spans="1:6" ht="18" customHeight="1" x14ac:dyDescent="0.2">
      <c r="A224" s="13">
        <v>220</v>
      </c>
      <c r="B224" s="14" t="s">
        <v>23</v>
      </c>
      <c r="C224" s="15" t="s">
        <v>23</v>
      </c>
      <c r="D224" s="15" t="s">
        <v>23</v>
      </c>
      <c r="E224" s="16" t="s">
        <v>23</v>
      </c>
      <c r="F224" s="17"/>
    </row>
    <row r="225" spans="1:6" ht="18" customHeight="1" x14ac:dyDescent="0.2">
      <c r="A225" s="13">
        <v>221</v>
      </c>
      <c r="B225" s="14" t="s">
        <v>23</v>
      </c>
      <c r="C225" s="15" t="s">
        <v>23</v>
      </c>
      <c r="D225" s="15" t="s">
        <v>23</v>
      </c>
      <c r="E225" s="16" t="s">
        <v>23</v>
      </c>
      <c r="F225" s="17"/>
    </row>
    <row r="226" spans="1:6" ht="18" customHeight="1" x14ac:dyDescent="0.2">
      <c r="A226" s="13">
        <v>222</v>
      </c>
      <c r="B226" s="14" t="s">
        <v>23</v>
      </c>
      <c r="C226" s="19" t="s">
        <v>23</v>
      </c>
      <c r="D226" s="19" t="s">
        <v>23</v>
      </c>
      <c r="E226" s="76" t="s">
        <v>23</v>
      </c>
      <c r="F226" s="20"/>
    </row>
    <row r="227" spans="1:6" ht="18" customHeight="1" x14ac:dyDescent="0.2">
      <c r="A227" s="13">
        <v>223</v>
      </c>
      <c r="B227" s="14" t="s">
        <v>23</v>
      </c>
      <c r="C227" s="11" t="s">
        <v>23</v>
      </c>
      <c r="D227" s="11" t="s">
        <v>23</v>
      </c>
      <c r="E227" s="18" t="s">
        <v>23</v>
      </c>
      <c r="F227" s="12"/>
    </row>
    <row r="228" spans="1:6" ht="18" customHeight="1" x14ac:dyDescent="0.2">
      <c r="A228" s="13">
        <v>224</v>
      </c>
      <c r="B228" s="14" t="s">
        <v>23</v>
      </c>
      <c r="C228" s="15" t="s">
        <v>23</v>
      </c>
      <c r="D228" s="15" t="s">
        <v>23</v>
      </c>
      <c r="E228" s="16" t="s">
        <v>23</v>
      </c>
      <c r="F228" s="17"/>
    </row>
    <row r="229" spans="1:6" ht="18" customHeight="1" x14ac:dyDescent="0.2">
      <c r="A229" s="13">
        <v>225</v>
      </c>
      <c r="B229" s="14" t="s">
        <v>23</v>
      </c>
      <c r="C229" s="15" t="s">
        <v>23</v>
      </c>
      <c r="D229" s="15" t="s">
        <v>23</v>
      </c>
      <c r="E229" s="16" t="s">
        <v>23</v>
      </c>
      <c r="F229" s="17"/>
    </row>
    <row r="230" spans="1:6" ht="18" customHeight="1" x14ac:dyDescent="0.2">
      <c r="A230" s="13">
        <v>226</v>
      </c>
      <c r="B230" s="14" t="s">
        <v>23</v>
      </c>
      <c r="C230" s="15" t="s">
        <v>23</v>
      </c>
      <c r="D230" s="15" t="s">
        <v>23</v>
      </c>
      <c r="E230" s="16" t="s">
        <v>23</v>
      </c>
      <c r="F230" s="17"/>
    </row>
    <row r="231" spans="1:6" ht="18" customHeight="1" x14ac:dyDescent="0.2">
      <c r="A231" s="13">
        <v>227</v>
      </c>
      <c r="B231" s="14" t="s">
        <v>23</v>
      </c>
      <c r="C231" s="15" t="s">
        <v>23</v>
      </c>
      <c r="D231" s="15" t="s">
        <v>23</v>
      </c>
      <c r="E231" s="16" t="s">
        <v>23</v>
      </c>
      <c r="F231" s="17"/>
    </row>
    <row r="232" spans="1:6" ht="18" customHeight="1" x14ac:dyDescent="0.2">
      <c r="A232" s="13">
        <v>228</v>
      </c>
      <c r="B232" s="14" t="s">
        <v>23</v>
      </c>
      <c r="C232" s="19" t="s">
        <v>23</v>
      </c>
      <c r="D232" s="19" t="s">
        <v>23</v>
      </c>
      <c r="E232" s="76" t="s">
        <v>23</v>
      </c>
      <c r="F232" s="20"/>
    </row>
    <row r="233" spans="1:6" ht="18" customHeight="1" x14ac:dyDescent="0.2">
      <c r="A233" s="13">
        <v>229</v>
      </c>
      <c r="B233" s="14" t="s">
        <v>23</v>
      </c>
      <c r="C233" s="11" t="s">
        <v>23</v>
      </c>
      <c r="D233" s="11" t="s">
        <v>23</v>
      </c>
      <c r="E233" s="18" t="s">
        <v>23</v>
      </c>
      <c r="F233" s="12"/>
    </row>
    <row r="234" spans="1:6" ht="18" customHeight="1" x14ac:dyDescent="0.2">
      <c r="A234" s="13">
        <v>230</v>
      </c>
      <c r="B234" s="14" t="s">
        <v>23</v>
      </c>
      <c r="C234" s="15" t="s">
        <v>23</v>
      </c>
      <c r="D234" s="15" t="s">
        <v>23</v>
      </c>
      <c r="E234" s="16" t="s">
        <v>23</v>
      </c>
      <c r="F234" s="17"/>
    </row>
    <row r="235" spans="1:6" ht="18" customHeight="1" x14ac:dyDescent="0.2">
      <c r="A235" s="13">
        <v>231</v>
      </c>
      <c r="B235" s="14" t="s">
        <v>23</v>
      </c>
      <c r="C235" s="15" t="s">
        <v>23</v>
      </c>
      <c r="D235" s="15" t="s">
        <v>23</v>
      </c>
      <c r="E235" s="16" t="s">
        <v>23</v>
      </c>
      <c r="F235" s="17"/>
    </row>
    <row r="236" spans="1:6" ht="18" customHeight="1" x14ac:dyDescent="0.2">
      <c r="A236" s="13">
        <v>232</v>
      </c>
      <c r="B236" s="14" t="s">
        <v>23</v>
      </c>
      <c r="C236" s="15" t="s">
        <v>23</v>
      </c>
      <c r="D236" s="15" t="s">
        <v>23</v>
      </c>
      <c r="E236" s="16" t="s">
        <v>23</v>
      </c>
      <c r="F236" s="17"/>
    </row>
    <row r="237" spans="1:6" ht="18" customHeight="1" x14ac:dyDescent="0.2">
      <c r="A237" s="13">
        <v>233</v>
      </c>
      <c r="B237" s="14" t="s">
        <v>23</v>
      </c>
      <c r="C237" s="15" t="s">
        <v>23</v>
      </c>
      <c r="D237" s="15" t="s">
        <v>23</v>
      </c>
      <c r="E237" s="16" t="s">
        <v>23</v>
      </c>
      <c r="F237" s="17"/>
    </row>
    <row r="238" spans="1:6" ht="18" customHeight="1" x14ac:dyDescent="0.2">
      <c r="A238" s="13">
        <v>234</v>
      </c>
      <c r="B238" s="14" t="s">
        <v>23</v>
      </c>
      <c r="C238" s="19" t="s">
        <v>23</v>
      </c>
      <c r="D238" s="19" t="s">
        <v>23</v>
      </c>
      <c r="E238" s="76" t="s">
        <v>23</v>
      </c>
      <c r="F238" s="20"/>
    </row>
    <row r="239" spans="1:6" ht="18" customHeight="1" x14ac:dyDescent="0.2">
      <c r="A239" s="13">
        <v>235</v>
      </c>
      <c r="B239" s="14" t="s">
        <v>23</v>
      </c>
      <c r="C239" s="11" t="s">
        <v>23</v>
      </c>
      <c r="D239" s="11" t="s">
        <v>23</v>
      </c>
      <c r="E239" s="18" t="s">
        <v>23</v>
      </c>
      <c r="F239" s="12"/>
    </row>
    <row r="240" spans="1:6" ht="18" customHeight="1" x14ac:dyDescent="0.2">
      <c r="A240" s="13">
        <v>236</v>
      </c>
      <c r="B240" s="14" t="s">
        <v>23</v>
      </c>
      <c r="C240" s="15" t="s">
        <v>23</v>
      </c>
      <c r="D240" s="15" t="s">
        <v>23</v>
      </c>
      <c r="E240" s="16" t="s">
        <v>23</v>
      </c>
      <c r="F240" s="17"/>
    </row>
    <row r="241" spans="1:6" ht="18" customHeight="1" x14ac:dyDescent="0.2">
      <c r="A241" s="13">
        <v>237</v>
      </c>
      <c r="B241" s="14" t="s">
        <v>23</v>
      </c>
      <c r="C241" s="15" t="s">
        <v>23</v>
      </c>
      <c r="D241" s="15" t="s">
        <v>23</v>
      </c>
      <c r="E241" s="16" t="s">
        <v>23</v>
      </c>
      <c r="F241" s="17"/>
    </row>
    <row r="242" spans="1:6" ht="18" customHeight="1" x14ac:dyDescent="0.2">
      <c r="A242" s="13">
        <v>238</v>
      </c>
      <c r="B242" s="14" t="s">
        <v>23</v>
      </c>
      <c r="C242" s="15" t="s">
        <v>23</v>
      </c>
      <c r="D242" s="15" t="s">
        <v>23</v>
      </c>
      <c r="E242" s="16" t="s">
        <v>23</v>
      </c>
      <c r="F242" s="17"/>
    </row>
    <row r="243" spans="1:6" ht="18" customHeight="1" x14ac:dyDescent="0.2">
      <c r="A243" s="13">
        <v>239</v>
      </c>
      <c r="B243" s="14" t="s">
        <v>23</v>
      </c>
      <c r="C243" s="15" t="s">
        <v>23</v>
      </c>
      <c r="D243" s="15" t="s">
        <v>23</v>
      </c>
      <c r="E243" s="16" t="s">
        <v>23</v>
      </c>
      <c r="F243" s="17"/>
    </row>
    <row r="244" spans="1:6" ht="18" customHeight="1" x14ac:dyDescent="0.2">
      <c r="A244" s="13">
        <v>240</v>
      </c>
      <c r="B244" s="14" t="s">
        <v>23</v>
      </c>
      <c r="C244" s="19" t="s">
        <v>23</v>
      </c>
      <c r="D244" s="19" t="s">
        <v>23</v>
      </c>
      <c r="E244" s="76" t="s">
        <v>23</v>
      </c>
      <c r="F244" s="20"/>
    </row>
    <row r="245" spans="1:6" ht="18" customHeight="1" x14ac:dyDescent="0.2">
      <c r="A245" s="13">
        <v>241</v>
      </c>
      <c r="B245" s="14" t="s">
        <v>23</v>
      </c>
      <c r="C245" s="11" t="s">
        <v>23</v>
      </c>
      <c r="D245" s="11" t="s">
        <v>23</v>
      </c>
      <c r="E245" s="18" t="s">
        <v>23</v>
      </c>
      <c r="F245" s="12"/>
    </row>
    <row r="246" spans="1:6" ht="18" customHeight="1" x14ac:dyDescent="0.2">
      <c r="A246" s="13">
        <v>242</v>
      </c>
      <c r="B246" s="14" t="s">
        <v>23</v>
      </c>
      <c r="C246" s="15" t="s">
        <v>23</v>
      </c>
      <c r="D246" s="15" t="s">
        <v>23</v>
      </c>
      <c r="E246" s="16" t="s">
        <v>23</v>
      </c>
      <c r="F246" s="17"/>
    </row>
    <row r="247" spans="1:6" ht="18" customHeight="1" x14ac:dyDescent="0.2">
      <c r="A247" s="13">
        <v>243</v>
      </c>
      <c r="B247" s="14" t="s">
        <v>23</v>
      </c>
      <c r="C247" s="15" t="s">
        <v>23</v>
      </c>
      <c r="D247" s="15" t="s">
        <v>23</v>
      </c>
      <c r="E247" s="16" t="s">
        <v>23</v>
      </c>
      <c r="F247" s="17"/>
    </row>
    <row r="248" spans="1:6" ht="18" customHeight="1" x14ac:dyDescent="0.2">
      <c r="A248" s="13">
        <v>244</v>
      </c>
      <c r="B248" s="14" t="s">
        <v>23</v>
      </c>
      <c r="C248" s="15" t="s">
        <v>23</v>
      </c>
      <c r="D248" s="15" t="s">
        <v>23</v>
      </c>
      <c r="E248" s="16" t="s">
        <v>23</v>
      </c>
      <c r="F248" s="17"/>
    </row>
    <row r="249" spans="1:6" ht="18" customHeight="1" x14ac:dyDescent="0.2">
      <c r="A249" s="13">
        <v>245</v>
      </c>
      <c r="B249" s="14" t="s">
        <v>23</v>
      </c>
      <c r="C249" s="15" t="s">
        <v>23</v>
      </c>
      <c r="D249" s="15" t="s">
        <v>23</v>
      </c>
      <c r="E249" s="16" t="s">
        <v>23</v>
      </c>
      <c r="F249" s="17"/>
    </row>
    <row r="250" spans="1:6" ht="18" customHeight="1" x14ac:dyDescent="0.2">
      <c r="A250" s="13">
        <v>246</v>
      </c>
      <c r="B250" s="14" t="s">
        <v>23</v>
      </c>
      <c r="C250" s="19" t="s">
        <v>23</v>
      </c>
      <c r="D250" s="19" t="s">
        <v>23</v>
      </c>
      <c r="E250" s="76" t="s">
        <v>23</v>
      </c>
      <c r="F250" s="20"/>
    </row>
    <row r="251" spans="1:6" ht="18" customHeight="1" x14ac:dyDescent="0.2">
      <c r="A251" s="13">
        <v>247</v>
      </c>
      <c r="B251" s="14" t="s">
        <v>23</v>
      </c>
      <c r="C251" s="11" t="s">
        <v>23</v>
      </c>
      <c r="D251" s="11" t="s">
        <v>23</v>
      </c>
      <c r="E251" s="18" t="s">
        <v>23</v>
      </c>
      <c r="F251" s="12"/>
    </row>
    <row r="252" spans="1:6" ht="18" customHeight="1" x14ac:dyDescent="0.2">
      <c r="A252" s="13">
        <v>248</v>
      </c>
      <c r="B252" s="14" t="s">
        <v>23</v>
      </c>
      <c r="C252" s="15" t="s">
        <v>23</v>
      </c>
      <c r="D252" s="15" t="s">
        <v>23</v>
      </c>
      <c r="E252" s="16" t="s">
        <v>23</v>
      </c>
      <c r="F252" s="17"/>
    </row>
    <row r="253" spans="1:6" ht="18" customHeight="1" x14ac:dyDescent="0.2">
      <c r="A253" s="13">
        <v>249</v>
      </c>
      <c r="B253" s="14" t="s">
        <v>23</v>
      </c>
      <c r="C253" s="15" t="s">
        <v>23</v>
      </c>
      <c r="D253" s="15" t="s">
        <v>23</v>
      </c>
      <c r="E253" s="16" t="s">
        <v>23</v>
      </c>
      <c r="F253" s="17"/>
    </row>
    <row r="254" spans="1:6" ht="18" customHeight="1" x14ac:dyDescent="0.2">
      <c r="A254" s="13">
        <v>250</v>
      </c>
      <c r="B254" s="14" t="s">
        <v>23</v>
      </c>
      <c r="C254" s="15" t="s">
        <v>23</v>
      </c>
      <c r="D254" s="15" t="s">
        <v>23</v>
      </c>
      <c r="E254" s="16" t="s">
        <v>23</v>
      </c>
      <c r="F254" s="17"/>
    </row>
    <row r="255" spans="1:6" ht="18" customHeight="1" x14ac:dyDescent="0.2">
      <c r="A255" s="13">
        <v>251</v>
      </c>
      <c r="B255" s="14" t="s">
        <v>23</v>
      </c>
      <c r="C255" s="15" t="s">
        <v>23</v>
      </c>
      <c r="D255" s="15" t="s">
        <v>23</v>
      </c>
      <c r="E255" s="16" t="s">
        <v>23</v>
      </c>
      <c r="F255" s="17"/>
    </row>
    <row r="256" spans="1:6" ht="18" customHeight="1" x14ac:dyDescent="0.2">
      <c r="A256" s="13">
        <v>252</v>
      </c>
      <c r="B256" s="14" t="s">
        <v>23</v>
      </c>
      <c r="C256" s="19" t="s">
        <v>23</v>
      </c>
      <c r="D256" s="19" t="s">
        <v>23</v>
      </c>
      <c r="E256" s="76" t="s">
        <v>23</v>
      </c>
      <c r="F256" s="20"/>
    </row>
    <row r="257" spans="1:6" ht="18" customHeight="1" x14ac:dyDescent="0.2">
      <c r="A257" s="13">
        <v>253</v>
      </c>
      <c r="B257" s="14" t="s">
        <v>23</v>
      </c>
      <c r="C257" s="11" t="s">
        <v>23</v>
      </c>
      <c r="D257" s="11" t="s">
        <v>23</v>
      </c>
      <c r="E257" s="18" t="s">
        <v>23</v>
      </c>
      <c r="F257" s="12"/>
    </row>
    <row r="258" spans="1:6" ht="18" customHeight="1" x14ac:dyDescent="0.2">
      <c r="A258" s="13">
        <v>254</v>
      </c>
      <c r="B258" s="14" t="s">
        <v>23</v>
      </c>
      <c r="C258" s="15" t="s">
        <v>23</v>
      </c>
      <c r="D258" s="15" t="s">
        <v>23</v>
      </c>
      <c r="E258" s="16" t="s">
        <v>23</v>
      </c>
      <c r="F258" s="17"/>
    </row>
    <row r="259" spans="1:6" ht="18" customHeight="1" x14ac:dyDescent="0.2">
      <c r="A259" s="13">
        <v>255</v>
      </c>
      <c r="B259" s="14" t="s">
        <v>23</v>
      </c>
      <c r="C259" s="15" t="s">
        <v>23</v>
      </c>
      <c r="D259" s="15" t="s">
        <v>23</v>
      </c>
      <c r="E259" s="16" t="s">
        <v>23</v>
      </c>
      <c r="F259" s="17"/>
    </row>
    <row r="260" spans="1:6" ht="18" customHeight="1" x14ac:dyDescent="0.2">
      <c r="A260" s="13">
        <v>256</v>
      </c>
      <c r="B260" s="14" t="s">
        <v>23</v>
      </c>
      <c r="C260" s="15" t="s">
        <v>23</v>
      </c>
      <c r="D260" s="15" t="s">
        <v>23</v>
      </c>
      <c r="E260" s="16" t="s">
        <v>23</v>
      </c>
      <c r="F260" s="17"/>
    </row>
    <row r="261" spans="1:6" ht="18" customHeight="1" x14ac:dyDescent="0.2">
      <c r="A261" s="13">
        <v>257</v>
      </c>
      <c r="B261" s="14" t="s">
        <v>23</v>
      </c>
      <c r="C261" s="15" t="s">
        <v>23</v>
      </c>
      <c r="D261" s="15" t="s">
        <v>23</v>
      </c>
      <c r="E261" s="16" t="s">
        <v>23</v>
      </c>
      <c r="F261" s="17"/>
    </row>
    <row r="262" spans="1:6" ht="18" customHeight="1" x14ac:dyDescent="0.2">
      <c r="A262" s="13">
        <v>258</v>
      </c>
      <c r="B262" s="14" t="s">
        <v>23</v>
      </c>
      <c r="C262" s="19" t="s">
        <v>23</v>
      </c>
      <c r="D262" s="19" t="s">
        <v>23</v>
      </c>
      <c r="E262" s="76" t="s">
        <v>23</v>
      </c>
      <c r="F262" s="20"/>
    </row>
    <row r="263" spans="1:6" ht="18" customHeight="1" x14ac:dyDescent="0.2">
      <c r="A263" s="13">
        <v>259</v>
      </c>
      <c r="B263" s="14" t="s">
        <v>23</v>
      </c>
      <c r="C263" s="11" t="s">
        <v>23</v>
      </c>
      <c r="D263" s="11" t="s">
        <v>23</v>
      </c>
      <c r="E263" s="18" t="s">
        <v>23</v>
      </c>
      <c r="F263" s="12" t="s">
        <v>23</v>
      </c>
    </row>
    <row r="264" spans="1:6" ht="18" customHeight="1" x14ac:dyDescent="0.2">
      <c r="A264" s="13">
        <v>260</v>
      </c>
      <c r="B264" s="14" t="s">
        <v>23</v>
      </c>
      <c r="C264" s="15" t="s">
        <v>23</v>
      </c>
      <c r="D264" s="15" t="s">
        <v>23</v>
      </c>
      <c r="E264" s="16" t="s">
        <v>23</v>
      </c>
      <c r="F264" s="17" t="s">
        <v>23</v>
      </c>
    </row>
    <row r="265" spans="1:6" ht="18" customHeight="1" x14ac:dyDescent="0.2">
      <c r="A265" s="13">
        <v>261</v>
      </c>
      <c r="B265" s="14" t="s">
        <v>23</v>
      </c>
      <c r="C265" s="15" t="s">
        <v>23</v>
      </c>
      <c r="D265" s="15" t="s">
        <v>23</v>
      </c>
      <c r="E265" s="16" t="s">
        <v>23</v>
      </c>
      <c r="F265" s="17" t="s">
        <v>23</v>
      </c>
    </row>
    <row r="266" spans="1:6" ht="18" customHeight="1" x14ac:dyDescent="0.2">
      <c r="A266" s="13">
        <v>262</v>
      </c>
      <c r="B266" s="14" t="s">
        <v>23</v>
      </c>
      <c r="C266" s="15" t="s">
        <v>23</v>
      </c>
      <c r="D266" s="15" t="s">
        <v>23</v>
      </c>
      <c r="E266" s="16" t="s">
        <v>23</v>
      </c>
      <c r="F266" s="17" t="s">
        <v>23</v>
      </c>
    </row>
    <row r="267" spans="1:6" ht="18" customHeight="1" x14ac:dyDescent="0.2">
      <c r="A267" s="13">
        <v>263</v>
      </c>
      <c r="B267" s="14" t="s">
        <v>23</v>
      </c>
      <c r="C267" s="15" t="s">
        <v>23</v>
      </c>
      <c r="D267" s="15" t="s">
        <v>23</v>
      </c>
      <c r="E267" s="16" t="s">
        <v>23</v>
      </c>
      <c r="F267" s="17" t="s">
        <v>23</v>
      </c>
    </row>
    <row r="268" spans="1:6" ht="18" customHeight="1" x14ac:dyDescent="0.2">
      <c r="A268" s="13">
        <v>264</v>
      </c>
      <c r="B268" s="14" t="s">
        <v>23</v>
      </c>
      <c r="C268" s="19" t="s">
        <v>23</v>
      </c>
      <c r="D268" s="19" t="s">
        <v>23</v>
      </c>
      <c r="E268" s="76" t="s">
        <v>23</v>
      </c>
      <c r="F268" s="20" t="s">
        <v>23</v>
      </c>
    </row>
    <row r="269" spans="1:6" ht="18" customHeight="1" x14ac:dyDescent="0.2">
      <c r="A269" s="13">
        <v>265</v>
      </c>
      <c r="B269" s="14" t="s">
        <v>23</v>
      </c>
      <c r="C269" s="11" t="s">
        <v>23</v>
      </c>
      <c r="D269" s="11" t="s">
        <v>23</v>
      </c>
      <c r="E269" s="18" t="s">
        <v>23</v>
      </c>
      <c r="F269" s="12" t="s">
        <v>23</v>
      </c>
    </row>
    <row r="270" spans="1:6" ht="18" customHeight="1" x14ac:dyDescent="0.2">
      <c r="A270" s="13">
        <v>266</v>
      </c>
      <c r="B270" s="14" t="s">
        <v>23</v>
      </c>
      <c r="C270" s="15" t="s">
        <v>23</v>
      </c>
      <c r="D270" s="15" t="s">
        <v>23</v>
      </c>
      <c r="E270" s="16" t="s">
        <v>23</v>
      </c>
      <c r="F270" s="17" t="s">
        <v>23</v>
      </c>
    </row>
    <row r="271" spans="1:6" ht="18" customHeight="1" x14ac:dyDescent="0.2">
      <c r="A271" s="13">
        <v>267</v>
      </c>
      <c r="B271" s="14" t="s">
        <v>23</v>
      </c>
      <c r="C271" s="15" t="s">
        <v>23</v>
      </c>
      <c r="D271" s="15" t="s">
        <v>23</v>
      </c>
      <c r="E271" s="16" t="s">
        <v>23</v>
      </c>
      <c r="F271" s="17" t="s">
        <v>23</v>
      </c>
    </row>
    <row r="272" spans="1:6" ht="18" customHeight="1" x14ac:dyDescent="0.2">
      <c r="A272" s="13">
        <v>268</v>
      </c>
      <c r="B272" s="14" t="s">
        <v>23</v>
      </c>
      <c r="C272" s="15" t="s">
        <v>23</v>
      </c>
      <c r="D272" s="15" t="s">
        <v>23</v>
      </c>
      <c r="E272" s="16" t="s">
        <v>23</v>
      </c>
      <c r="F272" s="17" t="s">
        <v>23</v>
      </c>
    </row>
    <row r="273" spans="1:6" ht="18" customHeight="1" x14ac:dyDescent="0.2">
      <c r="A273" s="13">
        <v>269</v>
      </c>
      <c r="B273" s="14" t="s">
        <v>23</v>
      </c>
      <c r="C273" s="15" t="s">
        <v>23</v>
      </c>
      <c r="D273" s="15" t="s">
        <v>23</v>
      </c>
      <c r="E273" s="16" t="s">
        <v>23</v>
      </c>
      <c r="F273" s="17" t="s">
        <v>23</v>
      </c>
    </row>
    <row r="274" spans="1:6" ht="18" customHeight="1" x14ac:dyDescent="0.2">
      <c r="A274" s="13">
        <v>270</v>
      </c>
      <c r="B274" s="14" t="s">
        <v>23</v>
      </c>
      <c r="C274" s="19" t="s">
        <v>23</v>
      </c>
      <c r="D274" s="19" t="s">
        <v>23</v>
      </c>
      <c r="E274" s="76" t="s">
        <v>23</v>
      </c>
      <c r="F274" s="20" t="s">
        <v>23</v>
      </c>
    </row>
    <row r="275" spans="1:6" ht="18" customHeight="1" x14ac:dyDescent="0.2">
      <c r="A275" s="13">
        <v>271</v>
      </c>
      <c r="B275" s="14" t="s">
        <v>23</v>
      </c>
      <c r="C275" s="11" t="s">
        <v>23</v>
      </c>
      <c r="D275" s="11" t="s">
        <v>23</v>
      </c>
      <c r="E275" s="18" t="s">
        <v>23</v>
      </c>
      <c r="F275" s="12" t="s">
        <v>23</v>
      </c>
    </row>
    <row r="276" spans="1:6" ht="18" customHeight="1" x14ac:dyDescent="0.2">
      <c r="A276" s="13">
        <v>272</v>
      </c>
      <c r="B276" s="14" t="s">
        <v>23</v>
      </c>
      <c r="C276" s="15" t="s">
        <v>23</v>
      </c>
      <c r="D276" s="15" t="s">
        <v>23</v>
      </c>
      <c r="E276" s="16" t="s">
        <v>23</v>
      </c>
      <c r="F276" s="17" t="s">
        <v>23</v>
      </c>
    </row>
    <row r="277" spans="1:6" ht="18" customHeight="1" x14ac:dyDescent="0.2">
      <c r="A277" s="13">
        <v>273</v>
      </c>
      <c r="B277" s="14" t="s">
        <v>23</v>
      </c>
      <c r="C277" s="15" t="s">
        <v>23</v>
      </c>
      <c r="D277" s="15" t="s">
        <v>23</v>
      </c>
      <c r="E277" s="16" t="s">
        <v>23</v>
      </c>
      <c r="F277" s="17" t="s">
        <v>23</v>
      </c>
    </row>
    <row r="278" spans="1:6" ht="18" customHeight="1" x14ac:dyDescent="0.2">
      <c r="A278" s="13">
        <v>274</v>
      </c>
      <c r="B278" s="14" t="s">
        <v>23</v>
      </c>
      <c r="C278" s="15" t="s">
        <v>23</v>
      </c>
      <c r="D278" s="15" t="s">
        <v>23</v>
      </c>
      <c r="E278" s="16" t="s">
        <v>23</v>
      </c>
      <c r="F278" s="17" t="s">
        <v>23</v>
      </c>
    </row>
    <row r="279" spans="1:6" ht="18" customHeight="1" x14ac:dyDescent="0.2">
      <c r="A279" s="13">
        <v>275</v>
      </c>
      <c r="B279" s="14" t="s">
        <v>23</v>
      </c>
      <c r="C279" s="15" t="s">
        <v>23</v>
      </c>
      <c r="D279" s="15" t="s">
        <v>23</v>
      </c>
      <c r="E279" s="16" t="s">
        <v>23</v>
      </c>
      <c r="F279" s="17" t="s">
        <v>23</v>
      </c>
    </row>
    <row r="280" spans="1:6" ht="18" customHeight="1" x14ac:dyDescent="0.2">
      <c r="A280" s="13">
        <v>276</v>
      </c>
      <c r="B280" s="14" t="s">
        <v>23</v>
      </c>
      <c r="C280" s="19" t="s">
        <v>23</v>
      </c>
      <c r="D280" s="19" t="s">
        <v>23</v>
      </c>
      <c r="E280" s="76" t="s">
        <v>23</v>
      </c>
      <c r="F280" s="20" t="s">
        <v>23</v>
      </c>
    </row>
    <row r="281" spans="1:6" ht="18" customHeight="1" x14ac:dyDescent="0.2">
      <c r="A281" s="13">
        <v>277</v>
      </c>
      <c r="B281" s="14" t="s">
        <v>23</v>
      </c>
      <c r="C281" s="11" t="s">
        <v>23</v>
      </c>
      <c r="D281" s="11" t="s">
        <v>23</v>
      </c>
      <c r="E281" s="18" t="s">
        <v>23</v>
      </c>
      <c r="F281" s="12" t="s">
        <v>23</v>
      </c>
    </row>
    <row r="282" spans="1:6" ht="18" customHeight="1" x14ac:dyDescent="0.2">
      <c r="A282" s="13">
        <v>278</v>
      </c>
      <c r="B282" s="14" t="s">
        <v>23</v>
      </c>
      <c r="C282" s="15" t="s">
        <v>23</v>
      </c>
      <c r="D282" s="15" t="s">
        <v>23</v>
      </c>
      <c r="E282" s="16" t="s">
        <v>23</v>
      </c>
      <c r="F282" s="17" t="s">
        <v>23</v>
      </c>
    </row>
    <row r="283" spans="1:6" ht="18" customHeight="1" x14ac:dyDescent="0.2">
      <c r="A283" s="13">
        <v>279</v>
      </c>
      <c r="B283" s="14" t="s">
        <v>23</v>
      </c>
      <c r="C283" s="15" t="s">
        <v>23</v>
      </c>
      <c r="D283" s="15" t="s">
        <v>23</v>
      </c>
      <c r="E283" s="16" t="s">
        <v>23</v>
      </c>
      <c r="F283" s="17" t="s">
        <v>23</v>
      </c>
    </row>
    <row r="284" spans="1:6" ht="18" customHeight="1" x14ac:dyDescent="0.2">
      <c r="A284" s="13">
        <v>280</v>
      </c>
      <c r="B284" s="14" t="s">
        <v>23</v>
      </c>
      <c r="C284" s="15" t="s">
        <v>23</v>
      </c>
      <c r="D284" s="15" t="s">
        <v>23</v>
      </c>
      <c r="E284" s="16" t="s">
        <v>23</v>
      </c>
      <c r="F284" s="17" t="s">
        <v>23</v>
      </c>
    </row>
    <row r="285" spans="1:6" ht="18" customHeight="1" x14ac:dyDescent="0.2">
      <c r="A285" s="13">
        <v>281</v>
      </c>
      <c r="B285" s="14" t="s">
        <v>23</v>
      </c>
      <c r="C285" s="15" t="s">
        <v>23</v>
      </c>
      <c r="D285" s="15" t="s">
        <v>23</v>
      </c>
      <c r="E285" s="16" t="s">
        <v>23</v>
      </c>
      <c r="F285" s="17" t="s">
        <v>23</v>
      </c>
    </row>
    <row r="286" spans="1:6" ht="18" customHeight="1" x14ac:dyDescent="0.2">
      <c r="A286" s="13">
        <v>282</v>
      </c>
      <c r="B286" s="14" t="s">
        <v>23</v>
      </c>
      <c r="C286" s="19" t="s">
        <v>23</v>
      </c>
      <c r="D286" s="19" t="s">
        <v>23</v>
      </c>
      <c r="E286" s="76" t="s">
        <v>23</v>
      </c>
      <c r="F286" s="20" t="s">
        <v>23</v>
      </c>
    </row>
    <row r="287" spans="1:6" ht="18" customHeight="1" x14ac:dyDescent="0.2">
      <c r="A287" s="13">
        <v>283</v>
      </c>
      <c r="B287" s="14" t="s">
        <v>23</v>
      </c>
      <c r="C287" s="11" t="s">
        <v>23</v>
      </c>
      <c r="D287" s="11" t="s">
        <v>23</v>
      </c>
      <c r="E287" s="18" t="s">
        <v>23</v>
      </c>
      <c r="F287" s="12" t="s">
        <v>23</v>
      </c>
    </row>
    <row r="288" spans="1:6" ht="18" customHeight="1" x14ac:dyDescent="0.2">
      <c r="A288" s="13">
        <v>284</v>
      </c>
      <c r="B288" s="14" t="s">
        <v>23</v>
      </c>
      <c r="C288" s="15" t="s">
        <v>23</v>
      </c>
      <c r="D288" s="15" t="s">
        <v>23</v>
      </c>
      <c r="E288" s="16" t="s">
        <v>23</v>
      </c>
      <c r="F288" s="17" t="s">
        <v>23</v>
      </c>
    </row>
    <row r="289" spans="1:6" ht="18" customHeight="1" x14ac:dyDescent="0.2">
      <c r="A289" s="13">
        <v>285</v>
      </c>
      <c r="B289" s="14" t="s">
        <v>23</v>
      </c>
      <c r="C289" s="15" t="s">
        <v>23</v>
      </c>
      <c r="D289" s="15" t="s">
        <v>23</v>
      </c>
      <c r="E289" s="16" t="s">
        <v>23</v>
      </c>
      <c r="F289" s="17" t="s">
        <v>23</v>
      </c>
    </row>
    <row r="290" spans="1:6" ht="18" customHeight="1" x14ac:dyDescent="0.2">
      <c r="A290" s="13">
        <v>286</v>
      </c>
      <c r="B290" s="14" t="s">
        <v>23</v>
      </c>
      <c r="C290" s="15" t="s">
        <v>23</v>
      </c>
      <c r="D290" s="15" t="s">
        <v>23</v>
      </c>
      <c r="E290" s="16" t="s">
        <v>23</v>
      </c>
      <c r="F290" s="17" t="s">
        <v>23</v>
      </c>
    </row>
    <row r="291" spans="1:6" ht="18" customHeight="1" x14ac:dyDescent="0.2">
      <c r="A291" s="13">
        <v>287</v>
      </c>
      <c r="B291" s="14" t="s">
        <v>23</v>
      </c>
      <c r="C291" s="15" t="s">
        <v>23</v>
      </c>
      <c r="D291" s="15" t="s">
        <v>23</v>
      </c>
      <c r="E291" s="16" t="s">
        <v>23</v>
      </c>
      <c r="F291" s="17" t="s">
        <v>23</v>
      </c>
    </row>
    <row r="292" spans="1:6" ht="18" customHeight="1" x14ac:dyDescent="0.2">
      <c r="A292" s="13">
        <v>288</v>
      </c>
      <c r="B292" s="14" t="s">
        <v>23</v>
      </c>
      <c r="C292" s="19" t="s">
        <v>23</v>
      </c>
      <c r="D292" s="19" t="s">
        <v>23</v>
      </c>
      <c r="E292" s="76" t="s">
        <v>23</v>
      </c>
      <c r="F292" s="20" t="s">
        <v>23</v>
      </c>
    </row>
    <row r="293" spans="1:6" ht="18" customHeight="1" x14ac:dyDescent="0.2">
      <c r="A293" s="13">
        <v>289</v>
      </c>
      <c r="B293" s="14" t="s">
        <v>23</v>
      </c>
      <c r="C293" s="11" t="s">
        <v>23</v>
      </c>
      <c r="D293" s="11" t="s">
        <v>23</v>
      </c>
      <c r="E293" s="18" t="s">
        <v>23</v>
      </c>
      <c r="F293" s="12" t="s">
        <v>23</v>
      </c>
    </row>
    <row r="294" spans="1:6" ht="18" customHeight="1" x14ac:dyDescent="0.2">
      <c r="A294" s="13">
        <v>290</v>
      </c>
      <c r="B294" s="14" t="s">
        <v>23</v>
      </c>
      <c r="C294" s="15" t="s">
        <v>23</v>
      </c>
      <c r="D294" s="15" t="s">
        <v>23</v>
      </c>
      <c r="E294" s="16" t="s">
        <v>23</v>
      </c>
      <c r="F294" s="17" t="s">
        <v>23</v>
      </c>
    </row>
    <row r="295" spans="1:6" ht="18" customHeight="1" x14ac:dyDescent="0.2">
      <c r="A295" s="13">
        <v>291</v>
      </c>
      <c r="B295" s="14" t="s">
        <v>23</v>
      </c>
      <c r="C295" s="15" t="s">
        <v>23</v>
      </c>
      <c r="D295" s="15" t="s">
        <v>23</v>
      </c>
      <c r="E295" s="16" t="s">
        <v>23</v>
      </c>
      <c r="F295" s="17" t="s">
        <v>23</v>
      </c>
    </row>
    <row r="296" spans="1:6" ht="18" customHeight="1" x14ac:dyDescent="0.2">
      <c r="A296" s="13">
        <v>292</v>
      </c>
      <c r="B296" s="14" t="s">
        <v>23</v>
      </c>
      <c r="C296" s="15" t="s">
        <v>23</v>
      </c>
      <c r="D296" s="15" t="s">
        <v>23</v>
      </c>
      <c r="E296" s="16" t="s">
        <v>23</v>
      </c>
      <c r="F296" s="17" t="s">
        <v>23</v>
      </c>
    </row>
    <row r="297" spans="1:6" ht="18" customHeight="1" x14ac:dyDescent="0.2">
      <c r="A297" s="13">
        <v>293</v>
      </c>
      <c r="B297" s="14" t="s">
        <v>23</v>
      </c>
      <c r="C297" s="15" t="s">
        <v>23</v>
      </c>
      <c r="D297" s="15" t="s">
        <v>23</v>
      </c>
      <c r="E297" s="16" t="s">
        <v>23</v>
      </c>
      <c r="F297" s="17" t="s">
        <v>23</v>
      </c>
    </row>
    <row r="298" spans="1:6" ht="18" customHeight="1" x14ac:dyDescent="0.2">
      <c r="A298" s="13">
        <v>294</v>
      </c>
      <c r="B298" s="14" t="s">
        <v>23</v>
      </c>
      <c r="C298" s="19" t="s">
        <v>23</v>
      </c>
      <c r="D298" s="19" t="s">
        <v>23</v>
      </c>
      <c r="E298" s="76" t="s">
        <v>23</v>
      </c>
      <c r="F298" s="20" t="s">
        <v>23</v>
      </c>
    </row>
    <row r="299" spans="1:6" ht="18" customHeight="1" x14ac:dyDescent="0.2">
      <c r="A299" s="13">
        <v>295</v>
      </c>
      <c r="B299" s="14" t="s">
        <v>23</v>
      </c>
      <c r="C299" s="11" t="s">
        <v>23</v>
      </c>
      <c r="D299" s="11" t="s">
        <v>23</v>
      </c>
      <c r="E299" s="18" t="s">
        <v>23</v>
      </c>
      <c r="F299" s="12" t="s">
        <v>23</v>
      </c>
    </row>
    <row r="300" spans="1:6" ht="18" customHeight="1" x14ac:dyDescent="0.2">
      <c r="A300" s="13">
        <v>296</v>
      </c>
      <c r="B300" s="14" t="s">
        <v>23</v>
      </c>
      <c r="C300" s="15" t="s">
        <v>23</v>
      </c>
      <c r="D300" s="15" t="s">
        <v>23</v>
      </c>
      <c r="E300" s="16" t="s">
        <v>23</v>
      </c>
      <c r="F300" s="17" t="s">
        <v>23</v>
      </c>
    </row>
    <row r="301" spans="1:6" ht="18" customHeight="1" x14ac:dyDescent="0.2">
      <c r="A301" s="13">
        <v>297</v>
      </c>
      <c r="B301" s="14" t="s">
        <v>23</v>
      </c>
      <c r="C301" s="15" t="s">
        <v>23</v>
      </c>
      <c r="D301" s="15" t="s">
        <v>23</v>
      </c>
      <c r="E301" s="16" t="s">
        <v>23</v>
      </c>
      <c r="F301" s="17" t="s">
        <v>23</v>
      </c>
    </row>
    <row r="302" spans="1:6" ht="18" customHeight="1" x14ac:dyDescent="0.2">
      <c r="A302" s="13">
        <v>298</v>
      </c>
      <c r="B302" s="14" t="s">
        <v>23</v>
      </c>
      <c r="C302" s="15" t="s">
        <v>23</v>
      </c>
      <c r="D302" s="15" t="s">
        <v>23</v>
      </c>
      <c r="E302" s="16" t="s">
        <v>23</v>
      </c>
      <c r="F302" s="17" t="s">
        <v>23</v>
      </c>
    </row>
    <row r="303" spans="1:6" ht="18" customHeight="1" x14ac:dyDescent="0.2">
      <c r="A303" s="13">
        <v>299</v>
      </c>
      <c r="B303" s="14" t="s">
        <v>23</v>
      </c>
      <c r="C303" s="15" t="s">
        <v>23</v>
      </c>
      <c r="D303" s="15" t="s">
        <v>23</v>
      </c>
      <c r="E303" s="16" t="s">
        <v>23</v>
      </c>
      <c r="F303" s="17" t="s">
        <v>23</v>
      </c>
    </row>
    <row r="304" spans="1:6" ht="18" customHeight="1" x14ac:dyDescent="0.2">
      <c r="A304" s="13">
        <v>300</v>
      </c>
      <c r="B304" s="14" t="s">
        <v>23</v>
      </c>
      <c r="C304" s="19" t="s">
        <v>23</v>
      </c>
      <c r="D304" s="19" t="s">
        <v>23</v>
      </c>
      <c r="E304" s="76" t="s">
        <v>23</v>
      </c>
      <c r="F304" s="20" t="s">
        <v>23</v>
      </c>
    </row>
    <row r="305" spans="1:6" ht="18" customHeight="1" x14ac:dyDescent="0.2">
      <c r="A305" s="13">
        <v>301</v>
      </c>
      <c r="B305" s="14" t="s">
        <v>23</v>
      </c>
      <c r="C305" s="11" t="s">
        <v>23</v>
      </c>
      <c r="D305" s="11" t="s">
        <v>23</v>
      </c>
      <c r="E305" s="18" t="s">
        <v>23</v>
      </c>
      <c r="F305" s="12" t="s">
        <v>23</v>
      </c>
    </row>
    <row r="306" spans="1:6" ht="18" customHeight="1" x14ac:dyDescent="0.2">
      <c r="A306" s="13">
        <v>302</v>
      </c>
      <c r="B306" s="14" t="s">
        <v>23</v>
      </c>
      <c r="C306" s="15" t="s">
        <v>23</v>
      </c>
      <c r="D306" s="15" t="s">
        <v>23</v>
      </c>
      <c r="E306" s="16" t="s">
        <v>23</v>
      </c>
      <c r="F306" s="17" t="s">
        <v>23</v>
      </c>
    </row>
    <row r="307" spans="1:6" ht="18" customHeight="1" x14ac:dyDescent="0.2">
      <c r="A307" s="13">
        <v>303</v>
      </c>
      <c r="B307" s="14" t="s">
        <v>23</v>
      </c>
      <c r="C307" s="15" t="s">
        <v>23</v>
      </c>
      <c r="D307" s="15" t="s">
        <v>23</v>
      </c>
      <c r="E307" s="16" t="s">
        <v>23</v>
      </c>
      <c r="F307" s="17" t="s">
        <v>23</v>
      </c>
    </row>
    <row r="308" spans="1:6" ht="18" customHeight="1" x14ac:dyDescent="0.2">
      <c r="A308" s="13">
        <v>304</v>
      </c>
      <c r="B308" s="14" t="s">
        <v>23</v>
      </c>
      <c r="C308" s="15" t="s">
        <v>23</v>
      </c>
      <c r="D308" s="15" t="s">
        <v>23</v>
      </c>
      <c r="E308" s="16" t="s">
        <v>23</v>
      </c>
      <c r="F308" s="17" t="s">
        <v>23</v>
      </c>
    </row>
    <row r="309" spans="1:6" ht="18" customHeight="1" x14ac:dyDescent="0.2">
      <c r="A309" s="13">
        <v>305</v>
      </c>
      <c r="B309" s="14" t="s">
        <v>23</v>
      </c>
      <c r="C309" s="15" t="s">
        <v>23</v>
      </c>
      <c r="D309" s="15" t="s">
        <v>23</v>
      </c>
      <c r="E309" s="16" t="s">
        <v>23</v>
      </c>
      <c r="F309" s="17" t="s">
        <v>23</v>
      </c>
    </row>
    <row r="310" spans="1:6" ht="18" customHeight="1" x14ac:dyDescent="0.2">
      <c r="A310" s="13">
        <v>306</v>
      </c>
      <c r="B310" s="14" t="s">
        <v>23</v>
      </c>
      <c r="C310" s="19" t="s">
        <v>23</v>
      </c>
      <c r="D310" s="19" t="s">
        <v>23</v>
      </c>
      <c r="E310" s="76" t="s">
        <v>23</v>
      </c>
      <c r="F310" s="20" t="s">
        <v>23</v>
      </c>
    </row>
    <row r="311" spans="1:6" ht="18" customHeight="1" x14ac:dyDescent="0.2">
      <c r="A311" s="13">
        <v>307</v>
      </c>
      <c r="B311" s="14" t="s">
        <v>23</v>
      </c>
      <c r="C311" s="11" t="s">
        <v>23</v>
      </c>
      <c r="D311" s="11" t="s">
        <v>23</v>
      </c>
      <c r="E311" s="18" t="s">
        <v>23</v>
      </c>
      <c r="F311" s="12" t="s">
        <v>23</v>
      </c>
    </row>
    <row r="312" spans="1:6" ht="18" customHeight="1" x14ac:dyDescent="0.2">
      <c r="A312" s="13">
        <v>308</v>
      </c>
      <c r="B312" s="14" t="s">
        <v>23</v>
      </c>
      <c r="C312" s="15" t="s">
        <v>23</v>
      </c>
      <c r="D312" s="15" t="s">
        <v>23</v>
      </c>
      <c r="E312" s="16" t="s">
        <v>23</v>
      </c>
      <c r="F312" s="17" t="s">
        <v>23</v>
      </c>
    </row>
    <row r="313" spans="1:6" ht="18" customHeight="1" x14ac:dyDescent="0.2">
      <c r="A313" s="13">
        <v>309</v>
      </c>
      <c r="B313" s="14" t="s">
        <v>23</v>
      </c>
      <c r="C313" s="15" t="s">
        <v>23</v>
      </c>
      <c r="D313" s="15" t="s">
        <v>23</v>
      </c>
      <c r="E313" s="16" t="s">
        <v>23</v>
      </c>
      <c r="F313" s="17" t="s">
        <v>23</v>
      </c>
    </row>
    <row r="314" spans="1:6" ht="18" customHeight="1" x14ac:dyDescent="0.2">
      <c r="A314" s="13">
        <v>310</v>
      </c>
      <c r="B314" s="14" t="s">
        <v>23</v>
      </c>
      <c r="C314" s="15" t="s">
        <v>23</v>
      </c>
      <c r="D314" s="15" t="s">
        <v>23</v>
      </c>
      <c r="E314" s="16" t="s">
        <v>23</v>
      </c>
      <c r="F314" s="17" t="s">
        <v>23</v>
      </c>
    </row>
    <row r="315" spans="1:6" ht="18" customHeight="1" x14ac:dyDescent="0.2">
      <c r="A315" s="13">
        <v>311</v>
      </c>
      <c r="B315" s="14" t="s">
        <v>23</v>
      </c>
      <c r="C315" s="15" t="s">
        <v>23</v>
      </c>
      <c r="D315" s="15" t="s">
        <v>23</v>
      </c>
      <c r="E315" s="16" t="s">
        <v>23</v>
      </c>
      <c r="F315" s="17" t="s">
        <v>23</v>
      </c>
    </row>
    <row r="316" spans="1:6" ht="18" customHeight="1" x14ac:dyDescent="0.2">
      <c r="A316" s="13">
        <v>312</v>
      </c>
      <c r="B316" s="14" t="s">
        <v>23</v>
      </c>
      <c r="C316" s="19" t="s">
        <v>23</v>
      </c>
      <c r="D316" s="19" t="s">
        <v>23</v>
      </c>
      <c r="E316" s="76" t="s">
        <v>23</v>
      </c>
      <c r="F316" s="20" t="s">
        <v>23</v>
      </c>
    </row>
    <row r="317" spans="1:6" ht="18" customHeight="1" x14ac:dyDescent="0.2">
      <c r="A317" s="13">
        <v>313</v>
      </c>
      <c r="B317" s="14" t="s">
        <v>23</v>
      </c>
      <c r="C317" s="11" t="s">
        <v>23</v>
      </c>
      <c r="D317" s="11" t="s">
        <v>23</v>
      </c>
      <c r="E317" s="18" t="s">
        <v>23</v>
      </c>
      <c r="F317" s="12" t="s">
        <v>23</v>
      </c>
    </row>
    <row r="318" spans="1:6" ht="18" customHeight="1" x14ac:dyDescent="0.2">
      <c r="A318" s="13">
        <v>314</v>
      </c>
      <c r="B318" s="14" t="s">
        <v>23</v>
      </c>
      <c r="C318" s="15" t="s">
        <v>23</v>
      </c>
      <c r="D318" s="15" t="s">
        <v>23</v>
      </c>
      <c r="E318" s="16" t="s">
        <v>23</v>
      </c>
      <c r="F318" s="17" t="s">
        <v>23</v>
      </c>
    </row>
    <row r="319" spans="1:6" ht="18" customHeight="1" x14ac:dyDescent="0.2">
      <c r="A319" s="13">
        <v>315</v>
      </c>
      <c r="B319" s="14" t="s">
        <v>23</v>
      </c>
      <c r="C319" s="15" t="s">
        <v>23</v>
      </c>
      <c r="D319" s="15" t="s">
        <v>23</v>
      </c>
      <c r="E319" s="16" t="s">
        <v>23</v>
      </c>
      <c r="F319" s="17" t="s">
        <v>23</v>
      </c>
    </row>
    <row r="320" spans="1:6" ht="18" customHeight="1" x14ac:dyDescent="0.2">
      <c r="A320" s="13">
        <v>316</v>
      </c>
      <c r="B320" s="14" t="s">
        <v>23</v>
      </c>
      <c r="C320" s="15" t="s">
        <v>23</v>
      </c>
      <c r="D320" s="15" t="s">
        <v>23</v>
      </c>
      <c r="E320" s="16" t="s">
        <v>23</v>
      </c>
      <c r="F320" s="17" t="s">
        <v>23</v>
      </c>
    </row>
    <row r="321" spans="1:6" ht="18" customHeight="1" x14ac:dyDescent="0.2">
      <c r="A321" s="13">
        <v>317</v>
      </c>
      <c r="B321" s="14" t="s">
        <v>23</v>
      </c>
      <c r="C321" s="15" t="s">
        <v>23</v>
      </c>
      <c r="D321" s="15" t="s">
        <v>23</v>
      </c>
      <c r="E321" s="16" t="s">
        <v>23</v>
      </c>
      <c r="F321" s="17" t="s">
        <v>23</v>
      </c>
    </row>
    <row r="322" spans="1:6" ht="18" customHeight="1" x14ac:dyDescent="0.2">
      <c r="A322" s="13">
        <v>318</v>
      </c>
      <c r="B322" s="14" t="s">
        <v>23</v>
      </c>
      <c r="C322" s="19" t="s">
        <v>23</v>
      </c>
      <c r="D322" s="19" t="s">
        <v>23</v>
      </c>
      <c r="E322" s="76" t="s">
        <v>23</v>
      </c>
      <c r="F322" s="20" t="s">
        <v>23</v>
      </c>
    </row>
    <row r="323" spans="1:6" ht="18" customHeight="1" x14ac:dyDescent="0.2">
      <c r="A323" s="13">
        <v>319</v>
      </c>
      <c r="B323" s="14" t="s">
        <v>23</v>
      </c>
      <c r="C323" s="11" t="s">
        <v>23</v>
      </c>
      <c r="D323" s="11" t="s">
        <v>23</v>
      </c>
      <c r="E323" s="18" t="s">
        <v>23</v>
      </c>
      <c r="F323" s="12" t="s">
        <v>23</v>
      </c>
    </row>
    <row r="324" spans="1:6" ht="18" customHeight="1" x14ac:dyDescent="0.2">
      <c r="A324" s="13">
        <v>320</v>
      </c>
      <c r="B324" s="14" t="s">
        <v>23</v>
      </c>
      <c r="C324" s="15" t="s">
        <v>23</v>
      </c>
      <c r="D324" s="15" t="s">
        <v>23</v>
      </c>
      <c r="E324" s="16" t="s">
        <v>23</v>
      </c>
      <c r="F324" s="17" t="s">
        <v>23</v>
      </c>
    </row>
    <row r="325" spans="1:6" ht="18" customHeight="1" x14ac:dyDescent="0.2">
      <c r="A325" s="13">
        <v>321</v>
      </c>
      <c r="B325" s="14" t="s">
        <v>23</v>
      </c>
      <c r="C325" s="15" t="s">
        <v>23</v>
      </c>
      <c r="D325" s="15" t="s">
        <v>23</v>
      </c>
      <c r="E325" s="16" t="s">
        <v>23</v>
      </c>
      <c r="F325" s="17" t="s">
        <v>23</v>
      </c>
    </row>
    <row r="326" spans="1:6" ht="18" customHeight="1" x14ac:dyDescent="0.2">
      <c r="A326" s="13">
        <v>322</v>
      </c>
      <c r="B326" s="14" t="s">
        <v>23</v>
      </c>
      <c r="C326" s="15" t="s">
        <v>23</v>
      </c>
      <c r="D326" s="15" t="s">
        <v>23</v>
      </c>
      <c r="E326" s="16" t="s">
        <v>23</v>
      </c>
      <c r="F326" s="17" t="s">
        <v>23</v>
      </c>
    </row>
    <row r="327" spans="1:6" ht="18" customHeight="1" x14ac:dyDescent="0.2">
      <c r="A327" s="13">
        <v>323</v>
      </c>
      <c r="B327" s="14" t="s">
        <v>23</v>
      </c>
      <c r="C327" s="15" t="s">
        <v>23</v>
      </c>
      <c r="D327" s="15" t="s">
        <v>23</v>
      </c>
      <c r="E327" s="16" t="s">
        <v>23</v>
      </c>
      <c r="F327" s="17" t="s">
        <v>23</v>
      </c>
    </row>
    <row r="328" spans="1:6" ht="18" customHeight="1" x14ac:dyDescent="0.2">
      <c r="A328" s="13">
        <v>324</v>
      </c>
      <c r="B328" s="14" t="s">
        <v>23</v>
      </c>
      <c r="C328" s="19" t="s">
        <v>23</v>
      </c>
      <c r="D328" s="19" t="s">
        <v>23</v>
      </c>
      <c r="E328" s="76" t="s">
        <v>23</v>
      </c>
      <c r="F328" s="20" t="s">
        <v>23</v>
      </c>
    </row>
    <row r="329" spans="1:6" ht="18" customHeight="1" x14ac:dyDescent="0.2">
      <c r="A329" s="13">
        <v>325</v>
      </c>
      <c r="B329" s="14" t="s">
        <v>23</v>
      </c>
      <c r="C329" s="11" t="s">
        <v>23</v>
      </c>
      <c r="D329" s="11" t="s">
        <v>23</v>
      </c>
      <c r="E329" s="18" t="s">
        <v>23</v>
      </c>
      <c r="F329" s="12" t="s">
        <v>23</v>
      </c>
    </row>
    <row r="330" spans="1:6" ht="18" customHeight="1" x14ac:dyDescent="0.2">
      <c r="A330" s="13">
        <v>326</v>
      </c>
      <c r="B330" s="14" t="s">
        <v>23</v>
      </c>
      <c r="C330" s="15" t="s">
        <v>23</v>
      </c>
      <c r="D330" s="15" t="s">
        <v>23</v>
      </c>
      <c r="E330" s="16" t="s">
        <v>23</v>
      </c>
      <c r="F330" s="17" t="s">
        <v>23</v>
      </c>
    </row>
    <row r="331" spans="1:6" ht="18" customHeight="1" x14ac:dyDescent="0.2">
      <c r="A331" s="13">
        <v>327</v>
      </c>
      <c r="B331" s="14" t="s">
        <v>23</v>
      </c>
      <c r="C331" s="15" t="s">
        <v>23</v>
      </c>
      <c r="D331" s="15" t="s">
        <v>23</v>
      </c>
      <c r="E331" s="16" t="s">
        <v>23</v>
      </c>
      <c r="F331" s="17" t="s">
        <v>23</v>
      </c>
    </row>
    <row r="332" spans="1:6" ht="18" customHeight="1" x14ac:dyDescent="0.2">
      <c r="A332" s="13">
        <v>328</v>
      </c>
      <c r="B332" s="14" t="s">
        <v>23</v>
      </c>
      <c r="C332" s="15" t="s">
        <v>23</v>
      </c>
      <c r="D332" s="15" t="s">
        <v>23</v>
      </c>
      <c r="E332" s="16" t="s">
        <v>23</v>
      </c>
      <c r="F332" s="17" t="s">
        <v>23</v>
      </c>
    </row>
    <row r="333" spans="1:6" ht="18" customHeight="1" x14ac:dyDescent="0.2">
      <c r="A333" s="13">
        <v>329</v>
      </c>
      <c r="B333" s="14" t="s">
        <v>23</v>
      </c>
      <c r="C333" s="15" t="s">
        <v>23</v>
      </c>
      <c r="D333" s="15" t="s">
        <v>23</v>
      </c>
      <c r="E333" s="16" t="s">
        <v>23</v>
      </c>
      <c r="F333" s="17" t="s">
        <v>23</v>
      </c>
    </row>
    <row r="334" spans="1:6" ht="18" customHeight="1" x14ac:dyDescent="0.2">
      <c r="A334" s="13">
        <v>330</v>
      </c>
      <c r="B334" s="14" t="s">
        <v>23</v>
      </c>
      <c r="C334" s="19" t="s">
        <v>23</v>
      </c>
      <c r="D334" s="19" t="s">
        <v>23</v>
      </c>
      <c r="E334" s="76" t="s">
        <v>23</v>
      </c>
      <c r="F334" s="20" t="s">
        <v>23</v>
      </c>
    </row>
    <row r="335" spans="1:6" ht="18" customHeight="1" x14ac:dyDescent="0.2">
      <c r="A335" s="13">
        <v>331</v>
      </c>
      <c r="B335" s="14" t="s">
        <v>23</v>
      </c>
      <c r="C335" s="11" t="s">
        <v>23</v>
      </c>
      <c r="D335" s="11" t="s">
        <v>23</v>
      </c>
      <c r="E335" s="18" t="s">
        <v>23</v>
      </c>
      <c r="F335" s="12" t="s">
        <v>23</v>
      </c>
    </row>
    <row r="336" spans="1:6" ht="18" customHeight="1" x14ac:dyDescent="0.2">
      <c r="A336" s="13">
        <v>332</v>
      </c>
      <c r="B336" s="14" t="s">
        <v>23</v>
      </c>
      <c r="C336" s="15" t="s">
        <v>23</v>
      </c>
      <c r="D336" s="15" t="s">
        <v>23</v>
      </c>
      <c r="E336" s="16" t="s">
        <v>23</v>
      </c>
      <c r="F336" s="17" t="s">
        <v>23</v>
      </c>
    </row>
    <row r="337" spans="1:6" ht="18" customHeight="1" x14ac:dyDescent="0.2">
      <c r="A337" s="13">
        <v>333</v>
      </c>
      <c r="B337" s="14" t="s">
        <v>23</v>
      </c>
      <c r="C337" s="15" t="s">
        <v>23</v>
      </c>
      <c r="D337" s="15" t="s">
        <v>23</v>
      </c>
      <c r="E337" s="16" t="s">
        <v>23</v>
      </c>
      <c r="F337" s="17" t="s">
        <v>23</v>
      </c>
    </row>
    <row r="338" spans="1:6" ht="18" customHeight="1" x14ac:dyDescent="0.2">
      <c r="A338" s="13">
        <v>334</v>
      </c>
      <c r="B338" s="14" t="s">
        <v>23</v>
      </c>
      <c r="C338" s="15" t="s">
        <v>23</v>
      </c>
      <c r="D338" s="15" t="s">
        <v>23</v>
      </c>
      <c r="E338" s="16" t="s">
        <v>23</v>
      </c>
      <c r="F338" s="17" t="s">
        <v>23</v>
      </c>
    </row>
    <row r="339" spans="1:6" ht="18" customHeight="1" x14ac:dyDescent="0.2">
      <c r="A339" s="13">
        <v>335</v>
      </c>
      <c r="B339" s="14" t="s">
        <v>23</v>
      </c>
      <c r="C339" s="15" t="s">
        <v>23</v>
      </c>
      <c r="D339" s="15" t="s">
        <v>23</v>
      </c>
      <c r="E339" s="16" t="s">
        <v>23</v>
      </c>
      <c r="F339" s="17" t="s">
        <v>23</v>
      </c>
    </row>
    <row r="340" spans="1:6" ht="18" customHeight="1" x14ac:dyDescent="0.2">
      <c r="A340" s="13">
        <v>336</v>
      </c>
      <c r="B340" s="14" t="s">
        <v>23</v>
      </c>
      <c r="C340" s="19" t="s">
        <v>23</v>
      </c>
      <c r="D340" s="19" t="s">
        <v>23</v>
      </c>
      <c r="E340" s="76" t="s">
        <v>23</v>
      </c>
      <c r="F340" s="20" t="s">
        <v>23</v>
      </c>
    </row>
    <row r="341" spans="1:6" ht="18" customHeight="1" x14ac:dyDescent="0.2">
      <c r="A341" s="13">
        <v>337</v>
      </c>
      <c r="B341" s="14" t="s">
        <v>23</v>
      </c>
      <c r="C341" s="11" t="s">
        <v>23</v>
      </c>
      <c r="D341" s="11" t="s">
        <v>23</v>
      </c>
      <c r="E341" s="18" t="s">
        <v>23</v>
      </c>
      <c r="F341" s="12" t="s">
        <v>23</v>
      </c>
    </row>
    <row r="342" spans="1:6" ht="18" customHeight="1" x14ac:dyDescent="0.2">
      <c r="A342" s="13">
        <v>338</v>
      </c>
      <c r="B342" s="14" t="s">
        <v>23</v>
      </c>
      <c r="C342" s="15" t="s">
        <v>23</v>
      </c>
      <c r="D342" s="15" t="s">
        <v>23</v>
      </c>
      <c r="E342" s="16" t="s">
        <v>23</v>
      </c>
      <c r="F342" s="17" t="s">
        <v>23</v>
      </c>
    </row>
    <row r="343" spans="1:6" ht="18" customHeight="1" x14ac:dyDescent="0.2">
      <c r="A343" s="13">
        <v>339</v>
      </c>
      <c r="B343" s="14" t="s">
        <v>23</v>
      </c>
      <c r="C343" s="15" t="s">
        <v>23</v>
      </c>
      <c r="D343" s="15" t="s">
        <v>23</v>
      </c>
      <c r="E343" s="16" t="s">
        <v>23</v>
      </c>
      <c r="F343" s="17" t="s">
        <v>23</v>
      </c>
    </row>
    <row r="344" spans="1:6" ht="18" customHeight="1" x14ac:dyDescent="0.2">
      <c r="A344" s="13">
        <v>340</v>
      </c>
      <c r="B344" s="14" t="s">
        <v>23</v>
      </c>
      <c r="C344" s="15" t="s">
        <v>23</v>
      </c>
      <c r="D344" s="15" t="s">
        <v>23</v>
      </c>
      <c r="E344" s="16" t="s">
        <v>23</v>
      </c>
      <c r="F344" s="17" t="s">
        <v>23</v>
      </c>
    </row>
    <row r="345" spans="1:6" ht="18" customHeight="1" x14ac:dyDescent="0.2">
      <c r="A345" s="13">
        <v>341</v>
      </c>
      <c r="B345" s="14" t="s">
        <v>23</v>
      </c>
      <c r="C345" s="15" t="s">
        <v>23</v>
      </c>
      <c r="D345" s="15" t="s">
        <v>23</v>
      </c>
      <c r="E345" s="16" t="s">
        <v>23</v>
      </c>
      <c r="F345" s="17" t="s">
        <v>23</v>
      </c>
    </row>
    <row r="346" spans="1:6" ht="18" customHeight="1" x14ac:dyDescent="0.2">
      <c r="A346" s="13">
        <v>342</v>
      </c>
      <c r="B346" s="14" t="s">
        <v>23</v>
      </c>
      <c r="C346" s="19" t="s">
        <v>23</v>
      </c>
      <c r="D346" s="19" t="s">
        <v>23</v>
      </c>
      <c r="E346" s="76" t="s">
        <v>23</v>
      </c>
      <c r="F346" s="20" t="s">
        <v>23</v>
      </c>
    </row>
    <row r="347" spans="1:6" ht="18" customHeight="1" x14ac:dyDescent="0.2">
      <c r="A347" s="13">
        <v>343</v>
      </c>
      <c r="B347" s="14" t="s">
        <v>23</v>
      </c>
      <c r="C347" s="11" t="s">
        <v>23</v>
      </c>
      <c r="D347" s="11" t="s">
        <v>23</v>
      </c>
      <c r="E347" s="18" t="s">
        <v>23</v>
      </c>
      <c r="F347" s="12" t="s">
        <v>23</v>
      </c>
    </row>
    <row r="348" spans="1:6" ht="18" customHeight="1" x14ac:dyDescent="0.2">
      <c r="A348" s="13">
        <v>344</v>
      </c>
      <c r="B348" s="14" t="s">
        <v>23</v>
      </c>
      <c r="C348" s="15" t="s">
        <v>23</v>
      </c>
      <c r="D348" s="15" t="s">
        <v>23</v>
      </c>
      <c r="E348" s="16" t="s">
        <v>23</v>
      </c>
      <c r="F348" s="17" t="s">
        <v>23</v>
      </c>
    </row>
    <row r="349" spans="1:6" ht="18" customHeight="1" x14ac:dyDescent="0.2">
      <c r="A349" s="13">
        <v>345</v>
      </c>
      <c r="B349" s="14" t="s">
        <v>23</v>
      </c>
      <c r="C349" s="15" t="s">
        <v>23</v>
      </c>
      <c r="D349" s="15" t="s">
        <v>23</v>
      </c>
      <c r="E349" s="16" t="s">
        <v>23</v>
      </c>
      <c r="F349" s="17" t="s">
        <v>23</v>
      </c>
    </row>
    <row r="350" spans="1:6" ht="18" customHeight="1" x14ac:dyDescent="0.2">
      <c r="A350" s="13">
        <v>346</v>
      </c>
      <c r="B350" s="14" t="s">
        <v>23</v>
      </c>
      <c r="C350" s="15" t="s">
        <v>23</v>
      </c>
      <c r="D350" s="15" t="s">
        <v>23</v>
      </c>
      <c r="E350" s="16" t="s">
        <v>23</v>
      </c>
      <c r="F350" s="17" t="s">
        <v>23</v>
      </c>
    </row>
    <row r="351" spans="1:6" ht="18" customHeight="1" x14ac:dyDescent="0.2">
      <c r="A351" s="13">
        <v>347</v>
      </c>
      <c r="B351" s="14" t="s">
        <v>23</v>
      </c>
      <c r="C351" s="15" t="s">
        <v>23</v>
      </c>
      <c r="D351" s="15" t="s">
        <v>23</v>
      </c>
      <c r="E351" s="16" t="s">
        <v>23</v>
      </c>
      <c r="F351" s="17" t="s">
        <v>23</v>
      </c>
    </row>
    <row r="352" spans="1:6" ht="18" customHeight="1" x14ac:dyDescent="0.2">
      <c r="A352" s="13">
        <v>348</v>
      </c>
      <c r="B352" s="14" t="s">
        <v>23</v>
      </c>
      <c r="C352" s="19" t="s">
        <v>23</v>
      </c>
      <c r="D352" s="19" t="s">
        <v>23</v>
      </c>
      <c r="E352" s="76" t="s">
        <v>23</v>
      </c>
      <c r="F352" s="20" t="s">
        <v>23</v>
      </c>
    </row>
    <row r="353" spans="1:6" ht="18" customHeight="1" x14ac:dyDescent="0.2">
      <c r="A353" s="13">
        <v>349</v>
      </c>
      <c r="B353" s="14" t="s">
        <v>23</v>
      </c>
      <c r="C353" s="11" t="s">
        <v>23</v>
      </c>
      <c r="D353" s="11" t="s">
        <v>23</v>
      </c>
      <c r="E353" s="18" t="s">
        <v>23</v>
      </c>
      <c r="F353" s="12" t="s">
        <v>23</v>
      </c>
    </row>
    <row r="354" spans="1:6" ht="18" customHeight="1" x14ac:dyDescent="0.2">
      <c r="A354" s="13">
        <v>350</v>
      </c>
      <c r="B354" s="14" t="s">
        <v>23</v>
      </c>
      <c r="C354" s="15" t="s">
        <v>23</v>
      </c>
      <c r="D354" s="15" t="s">
        <v>23</v>
      </c>
      <c r="E354" s="16" t="s">
        <v>23</v>
      </c>
      <c r="F354" s="17" t="s">
        <v>23</v>
      </c>
    </row>
    <row r="355" spans="1:6" ht="18" customHeight="1" x14ac:dyDescent="0.2">
      <c r="A355" s="13">
        <v>351</v>
      </c>
      <c r="B355" s="14" t="s">
        <v>23</v>
      </c>
      <c r="C355" s="15" t="s">
        <v>23</v>
      </c>
      <c r="D355" s="15" t="s">
        <v>23</v>
      </c>
      <c r="E355" s="16" t="s">
        <v>23</v>
      </c>
      <c r="F355" s="17" t="s">
        <v>23</v>
      </c>
    </row>
    <row r="356" spans="1:6" ht="18" customHeight="1" x14ac:dyDescent="0.2">
      <c r="A356" s="13">
        <v>352</v>
      </c>
      <c r="B356" s="14" t="s">
        <v>23</v>
      </c>
      <c r="C356" s="15" t="s">
        <v>23</v>
      </c>
      <c r="D356" s="15" t="s">
        <v>23</v>
      </c>
      <c r="E356" s="16" t="s">
        <v>23</v>
      </c>
      <c r="F356" s="17" t="s">
        <v>23</v>
      </c>
    </row>
    <row r="357" spans="1:6" ht="18" customHeight="1" x14ac:dyDescent="0.2">
      <c r="A357" s="13">
        <v>353</v>
      </c>
      <c r="B357" s="14" t="s">
        <v>23</v>
      </c>
      <c r="C357" s="15" t="s">
        <v>23</v>
      </c>
      <c r="D357" s="15" t="s">
        <v>23</v>
      </c>
      <c r="E357" s="16" t="s">
        <v>23</v>
      </c>
      <c r="F357" s="17" t="s">
        <v>23</v>
      </c>
    </row>
    <row r="358" spans="1:6" ht="18" customHeight="1" x14ac:dyDescent="0.2">
      <c r="A358" s="13">
        <v>354</v>
      </c>
      <c r="B358" s="14" t="s">
        <v>23</v>
      </c>
      <c r="C358" s="19" t="s">
        <v>23</v>
      </c>
      <c r="D358" s="19" t="s">
        <v>23</v>
      </c>
      <c r="E358" s="76" t="s">
        <v>23</v>
      </c>
      <c r="F358" s="20" t="s">
        <v>23</v>
      </c>
    </row>
    <row r="359" spans="1:6" ht="18" customHeight="1" x14ac:dyDescent="0.2">
      <c r="A359" s="13">
        <v>355</v>
      </c>
      <c r="B359" s="14" t="s">
        <v>23</v>
      </c>
      <c r="C359" s="11" t="s">
        <v>23</v>
      </c>
      <c r="D359" s="11" t="s">
        <v>23</v>
      </c>
      <c r="E359" s="18" t="s">
        <v>23</v>
      </c>
      <c r="F359" s="12" t="s">
        <v>23</v>
      </c>
    </row>
    <row r="360" spans="1:6" ht="18" customHeight="1" x14ac:dyDescent="0.2">
      <c r="A360" s="13">
        <v>356</v>
      </c>
      <c r="B360" s="14" t="s">
        <v>23</v>
      </c>
      <c r="C360" s="15" t="s">
        <v>23</v>
      </c>
      <c r="D360" s="15" t="s">
        <v>23</v>
      </c>
      <c r="E360" s="16" t="s">
        <v>23</v>
      </c>
      <c r="F360" s="17" t="s">
        <v>23</v>
      </c>
    </row>
    <row r="361" spans="1:6" ht="18" customHeight="1" x14ac:dyDescent="0.2">
      <c r="A361" s="13">
        <v>357</v>
      </c>
      <c r="B361" s="14" t="s">
        <v>23</v>
      </c>
      <c r="C361" s="15" t="s">
        <v>23</v>
      </c>
      <c r="D361" s="15" t="s">
        <v>23</v>
      </c>
      <c r="E361" s="16" t="s">
        <v>23</v>
      </c>
      <c r="F361" s="17" t="s">
        <v>23</v>
      </c>
    </row>
    <row r="362" spans="1:6" ht="18" customHeight="1" x14ac:dyDescent="0.2">
      <c r="A362" s="13">
        <v>358</v>
      </c>
      <c r="B362" s="14" t="s">
        <v>23</v>
      </c>
      <c r="C362" s="15" t="s">
        <v>23</v>
      </c>
      <c r="D362" s="15" t="s">
        <v>23</v>
      </c>
      <c r="E362" s="16" t="s">
        <v>23</v>
      </c>
      <c r="F362" s="17" t="s">
        <v>23</v>
      </c>
    </row>
    <row r="363" spans="1:6" ht="18" customHeight="1" x14ac:dyDescent="0.2">
      <c r="A363" s="13">
        <v>359</v>
      </c>
      <c r="B363" s="14" t="s">
        <v>23</v>
      </c>
      <c r="C363" s="15" t="s">
        <v>23</v>
      </c>
      <c r="D363" s="15" t="s">
        <v>23</v>
      </c>
      <c r="E363" s="16" t="s">
        <v>23</v>
      </c>
      <c r="F363" s="17" t="s">
        <v>23</v>
      </c>
    </row>
    <row r="364" spans="1:6" ht="18" customHeight="1" x14ac:dyDescent="0.2">
      <c r="A364" s="13">
        <v>360</v>
      </c>
      <c r="B364" s="14" t="s">
        <v>23</v>
      </c>
      <c r="C364" s="19" t="s">
        <v>23</v>
      </c>
      <c r="D364" s="19" t="s">
        <v>23</v>
      </c>
      <c r="E364" s="76" t="s">
        <v>23</v>
      </c>
      <c r="F364" s="20" t="s">
        <v>23</v>
      </c>
    </row>
    <row r="365" spans="1:6" ht="18" customHeight="1" x14ac:dyDescent="0.2">
      <c r="A365" s="13">
        <v>361</v>
      </c>
      <c r="B365" s="14" t="s">
        <v>23</v>
      </c>
      <c r="C365" s="11" t="s">
        <v>23</v>
      </c>
      <c r="D365" s="11" t="s">
        <v>23</v>
      </c>
      <c r="E365" s="18" t="s">
        <v>23</v>
      </c>
      <c r="F365" s="12" t="s">
        <v>23</v>
      </c>
    </row>
    <row r="366" spans="1:6" ht="18" customHeight="1" x14ac:dyDescent="0.2">
      <c r="A366" s="13">
        <v>362</v>
      </c>
      <c r="B366" s="14" t="s">
        <v>23</v>
      </c>
      <c r="C366" s="15" t="s">
        <v>23</v>
      </c>
      <c r="D366" s="15" t="s">
        <v>23</v>
      </c>
      <c r="E366" s="16" t="s">
        <v>23</v>
      </c>
      <c r="F366" s="17" t="s">
        <v>23</v>
      </c>
    </row>
    <row r="367" spans="1:6" ht="18" customHeight="1" x14ac:dyDescent="0.2">
      <c r="A367" s="13">
        <v>363</v>
      </c>
      <c r="B367" s="14" t="s">
        <v>23</v>
      </c>
      <c r="C367" s="15" t="s">
        <v>23</v>
      </c>
      <c r="D367" s="15" t="s">
        <v>23</v>
      </c>
      <c r="E367" s="16" t="s">
        <v>23</v>
      </c>
      <c r="F367" s="17" t="s">
        <v>23</v>
      </c>
    </row>
    <row r="368" spans="1:6" ht="18" customHeight="1" x14ac:dyDescent="0.2">
      <c r="A368" s="13">
        <v>364</v>
      </c>
      <c r="B368" s="14" t="s">
        <v>23</v>
      </c>
      <c r="C368" s="15" t="s">
        <v>23</v>
      </c>
      <c r="D368" s="15" t="s">
        <v>23</v>
      </c>
      <c r="E368" s="16" t="s">
        <v>23</v>
      </c>
      <c r="F368" s="17" t="s">
        <v>23</v>
      </c>
    </row>
    <row r="369" spans="1:6" ht="18" customHeight="1" x14ac:dyDescent="0.2">
      <c r="A369" s="13">
        <v>365</v>
      </c>
      <c r="B369" s="14" t="s">
        <v>23</v>
      </c>
      <c r="C369" s="15" t="s">
        <v>23</v>
      </c>
      <c r="D369" s="15" t="s">
        <v>23</v>
      </c>
      <c r="E369" s="16" t="s">
        <v>23</v>
      </c>
      <c r="F369" s="17" t="s">
        <v>23</v>
      </c>
    </row>
    <row r="370" spans="1:6" ht="18" customHeight="1" x14ac:dyDescent="0.2">
      <c r="A370" s="13">
        <v>366</v>
      </c>
      <c r="B370" s="14" t="s">
        <v>23</v>
      </c>
      <c r="C370" s="19" t="s">
        <v>23</v>
      </c>
      <c r="D370" s="19" t="s">
        <v>23</v>
      </c>
      <c r="E370" s="76" t="s">
        <v>23</v>
      </c>
      <c r="F370" s="20" t="s">
        <v>23</v>
      </c>
    </row>
    <row r="371" spans="1:6" ht="18" customHeight="1" x14ac:dyDescent="0.2">
      <c r="A371" s="13">
        <v>367</v>
      </c>
      <c r="B371" s="14" t="s">
        <v>23</v>
      </c>
      <c r="C371" s="11" t="s">
        <v>23</v>
      </c>
      <c r="D371" s="11" t="s">
        <v>23</v>
      </c>
      <c r="E371" s="18" t="s">
        <v>23</v>
      </c>
      <c r="F371" s="12" t="s">
        <v>23</v>
      </c>
    </row>
    <row r="372" spans="1:6" ht="18" customHeight="1" x14ac:dyDescent="0.2">
      <c r="A372" s="13">
        <v>368</v>
      </c>
      <c r="B372" s="14" t="s">
        <v>23</v>
      </c>
      <c r="C372" s="15" t="s">
        <v>23</v>
      </c>
      <c r="D372" s="15" t="s">
        <v>23</v>
      </c>
      <c r="E372" s="16" t="s">
        <v>23</v>
      </c>
      <c r="F372" s="17" t="s">
        <v>23</v>
      </c>
    </row>
    <row r="373" spans="1:6" ht="18" customHeight="1" x14ac:dyDescent="0.2">
      <c r="A373" s="13">
        <v>369</v>
      </c>
      <c r="B373" s="14" t="s">
        <v>23</v>
      </c>
      <c r="C373" s="15" t="s">
        <v>23</v>
      </c>
      <c r="D373" s="15" t="s">
        <v>23</v>
      </c>
      <c r="E373" s="16" t="s">
        <v>23</v>
      </c>
      <c r="F373" s="17" t="s">
        <v>23</v>
      </c>
    </row>
    <row r="374" spans="1:6" ht="18" customHeight="1" x14ac:dyDescent="0.2">
      <c r="A374" s="13">
        <v>370</v>
      </c>
      <c r="B374" s="14" t="s">
        <v>23</v>
      </c>
      <c r="C374" s="15" t="s">
        <v>23</v>
      </c>
      <c r="D374" s="15" t="s">
        <v>23</v>
      </c>
      <c r="E374" s="16" t="s">
        <v>23</v>
      </c>
      <c r="F374" s="17" t="s">
        <v>23</v>
      </c>
    </row>
    <row r="375" spans="1:6" ht="18" customHeight="1" x14ac:dyDescent="0.2">
      <c r="A375" s="13">
        <v>371</v>
      </c>
      <c r="B375" s="14" t="s">
        <v>23</v>
      </c>
      <c r="C375" s="15" t="s">
        <v>23</v>
      </c>
      <c r="D375" s="15" t="s">
        <v>23</v>
      </c>
      <c r="E375" s="16" t="s">
        <v>23</v>
      </c>
      <c r="F375" s="17" t="s">
        <v>23</v>
      </c>
    </row>
    <row r="376" spans="1:6" ht="18" customHeight="1" x14ac:dyDescent="0.2">
      <c r="A376" s="13">
        <v>372</v>
      </c>
      <c r="B376" s="14" t="s">
        <v>23</v>
      </c>
      <c r="C376" s="19" t="s">
        <v>23</v>
      </c>
      <c r="D376" s="19" t="s">
        <v>23</v>
      </c>
      <c r="E376" s="76" t="s">
        <v>23</v>
      </c>
      <c r="F376" s="20" t="s">
        <v>23</v>
      </c>
    </row>
    <row r="377" spans="1:6" ht="18" customHeight="1" x14ac:dyDescent="0.2">
      <c r="A377" s="13">
        <v>373</v>
      </c>
      <c r="B377" s="14" t="s">
        <v>23</v>
      </c>
      <c r="C377" s="11" t="s">
        <v>23</v>
      </c>
      <c r="D377" s="11" t="s">
        <v>23</v>
      </c>
      <c r="E377" s="18" t="s">
        <v>23</v>
      </c>
      <c r="F377" s="12" t="s">
        <v>23</v>
      </c>
    </row>
    <row r="378" spans="1:6" ht="18" customHeight="1" x14ac:dyDescent="0.2">
      <c r="A378" s="13">
        <v>374</v>
      </c>
      <c r="B378" s="14" t="s">
        <v>23</v>
      </c>
      <c r="C378" s="15" t="s">
        <v>23</v>
      </c>
      <c r="D378" s="15" t="s">
        <v>23</v>
      </c>
      <c r="E378" s="16" t="s">
        <v>23</v>
      </c>
      <c r="F378" s="17" t="s">
        <v>23</v>
      </c>
    </row>
    <row r="379" spans="1:6" ht="18" customHeight="1" x14ac:dyDescent="0.2">
      <c r="A379" s="13">
        <v>375</v>
      </c>
      <c r="B379" s="14" t="s">
        <v>23</v>
      </c>
      <c r="C379" s="15" t="s">
        <v>23</v>
      </c>
      <c r="D379" s="15" t="s">
        <v>23</v>
      </c>
      <c r="E379" s="16" t="s">
        <v>23</v>
      </c>
      <c r="F379" s="17" t="s">
        <v>23</v>
      </c>
    </row>
    <row r="380" spans="1:6" ht="18" customHeight="1" x14ac:dyDescent="0.2">
      <c r="A380" s="13">
        <v>376</v>
      </c>
      <c r="B380" s="14" t="s">
        <v>23</v>
      </c>
      <c r="C380" s="15" t="s">
        <v>23</v>
      </c>
      <c r="D380" s="15" t="s">
        <v>23</v>
      </c>
      <c r="E380" s="16" t="s">
        <v>23</v>
      </c>
      <c r="F380" s="17" t="s">
        <v>23</v>
      </c>
    </row>
    <row r="381" spans="1:6" ht="18" customHeight="1" x14ac:dyDescent="0.2">
      <c r="A381" s="13">
        <v>377</v>
      </c>
      <c r="B381" s="14" t="s">
        <v>23</v>
      </c>
      <c r="C381" s="15" t="s">
        <v>23</v>
      </c>
      <c r="D381" s="15" t="s">
        <v>23</v>
      </c>
      <c r="E381" s="16" t="s">
        <v>23</v>
      </c>
      <c r="F381" s="17" t="s">
        <v>23</v>
      </c>
    </row>
    <row r="382" spans="1:6" ht="18" customHeight="1" x14ac:dyDescent="0.2">
      <c r="A382" s="13">
        <v>378</v>
      </c>
      <c r="B382" s="14" t="s">
        <v>23</v>
      </c>
      <c r="C382" s="19" t="s">
        <v>23</v>
      </c>
      <c r="D382" s="19" t="s">
        <v>23</v>
      </c>
      <c r="E382" s="76" t="s">
        <v>23</v>
      </c>
      <c r="F382" s="20" t="s">
        <v>23</v>
      </c>
    </row>
    <row r="383" spans="1:6" ht="18" customHeight="1" x14ac:dyDescent="0.2">
      <c r="A383" s="13">
        <v>379</v>
      </c>
      <c r="B383" s="14" t="s">
        <v>23</v>
      </c>
      <c r="C383" s="11" t="s">
        <v>23</v>
      </c>
      <c r="D383" s="11" t="s">
        <v>23</v>
      </c>
      <c r="E383" s="18" t="s">
        <v>23</v>
      </c>
      <c r="F383" s="12" t="s">
        <v>23</v>
      </c>
    </row>
    <row r="384" spans="1:6" ht="18" customHeight="1" x14ac:dyDescent="0.2">
      <c r="A384" s="13">
        <v>380</v>
      </c>
      <c r="B384" s="14" t="s">
        <v>23</v>
      </c>
      <c r="C384" s="15" t="s">
        <v>23</v>
      </c>
      <c r="D384" s="15" t="s">
        <v>23</v>
      </c>
      <c r="E384" s="16" t="s">
        <v>23</v>
      </c>
      <c r="F384" s="17" t="s">
        <v>23</v>
      </c>
    </row>
    <row r="385" spans="1:6" ht="18" customHeight="1" x14ac:dyDescent="0.2">
      <c r="A385" s="13">
        <v>381</v>
      </c>
      <c r="B385" s="14" t="s">
        <v>23</v>
      </c>
      <c r="C385" s="15" t="s">
        <v>23</v>
      </c>
      <c r="D385" s="15" t="s">
        <v>23</v>
      </c>
      <c r="E385" s="16" t="s">
        <v>23</v>
      </c>
      <c r="F385" s="17" t="s">
        <v>23</v>
      </c>
    </row>
    <row r="386" spans="1:6" ht="18" customHeight="1" x14ac:dyDescent="0.2">
      <c r="A386" s="13">
        <v>382</v>
      </c>
      <c r="B386" s="14" t="s">
        <v>23</v>
      </c>
      <c r="C386" s="15" t="s">
        <v>23</v>
      </c>
      <c r="D386" s="15" t="s">
        <v>23</v>
      </c>
      <c r="E386" s="16" t="s">
        <v>23</v>
      </c>
      <c r="F386" s="17" t="s">
        <v>23</v>
      </c>
    </row>
    <row r="387" spans="1:6" ht="18" customHeight="1" x14ac:dyDescent="0.2">
      <c r="A387" s="13">
        <v>383</v>
      </c>
      <c r="B387" s="14" t="s">
        <v>23</v>
      </c>
      <c r="C387" s="15" t="s">
        <v>23</v>
      </c>
      <c r="D387" s="15" t="s">
        <v>23</v>
      </c>
      <c r="E387" s="16" t="s">
        <v>23</v>
      </c>
      <c r="F387" s="17" t="s">
        <v>23</v>
      </c>
    </row>
    <row r="388" spans="1:6" ht="18" customHeight="1" x14ac:dyDescent="0.2">
      <c r="A388" s="13">
        <v>384</v>
      </c>
      <c r="B388" s="14" t="s">
        <v>23</v>
      </c>
      <c r="C388" s="19" t="s">
        <v>23</v>
      </c>
      <c r="D388" s="19" t="s">
        <v>23</v>
      </c>
      <c r="E388" s="76" t="s">
        <v>23</v>
      </c>
      <c r="F388" s="20" t="s">
        <v>23</v>
      </c>
    </row>
    <row r="389" spans="1:6" ht="18" customHeight="1" x14ac:dyDescent="0.2">
      <c r="A389" s="13">
        <v>385</v>
      </c>
      <c r="B389" s="14" t="s">
        <v>23</v>
      </c>
      <c r="C389" s="11" t="s">
        <v>23</v>
      </c>
      <c r="D389" s="11" t="s">
        <v>23</v>
      </c>
      <c r="E389" s="18" t="s">
        <v>23</v>
      </c>
      <c r="F389" s="12" t="s">
        <v>23</v>
      </c>
    </row>
    <row r="390" spans="1:6" ht="18" customHeight="1" x14ac:dyDescent="0.2">
      <c r="A390" s="13">
        <v>386</v>
      </c>
      <c r="B390" s="14" t="s">
        <v>23</v>
      </c>
      <c r="C390" s="15" t="s">
        <v>23</v>
      </c>
      <c r="D390" s="15" t="s">
        <v>23</v>
      </c>
      <c r="E390" s="16" t="s">
        <v>23</v>
      </c>
      <c r="F390" s="17" t="s">
        <v>23</v>
      </c>
    </row>
    <row r="391" spans="1:6" ht="18" customHeight="1" x14ac:dyDescent="0.2">
      <c r="A391" s="13">
        <v>387</v>
      </c>
      <c r="B391" s="14" t="s">
        <v>23</v>
      </c>
      <c r="C391" s="15" t="s">
        <v>23</v>
      </c>
      <c r="D391" s="15" t="s">
        <v>23</v>
      </c>
      <c r="E391" s="16" t="s">
        <v>23</v>
      </c>
      <c r="F391" s="17" t="s">
        <v>23</v>
      </c>
    </row>
    <row r="392" spans="1:6" ht="18" customHeight="1" x14ac:dyDescent="0.2">
      <c r="A392" s="13">
        <v>388</v>
      </c>
      <c r="B392" s="14" t="s">
        <v>23</v>
      </c>
      <c r="C392" s="15" t="s">
        <v>23</v>
      </c>
      <c r="D392" s="15" t="s">
        <v>23</v>
      </c>
      <c r="E392" s="16" t="s">
        <v>23</v>
      </c>
      <c r="F392" s="17" t="s">
        <v>23</v>
      </c>
    </row>
    <row r="393" spans="1:6" ht="18" customHeight="1" x14ac:dyDescent="0.2">
      <c r="A393" s="13">
        <v>389</v>
      </c>
      <c r="B393" s="14" t="s">
        <v>23</v>
      </c>
      <c r="C393" s="15" t="s">
        <v>23</v>
      </c>
      <c r="D393" s="15" t="s">
        <v>23</v>
      </c>
      <c r="E393" s="16" t="s">
        <v>23</v>
      </c>
      <c r="F393" s="17" t="s">
        <v>23</v>
      </c>
    </row>
    <row r="394" spans="1:6" ht="18" customHeight="1" x14ac:dyDescent="0.2">
      <c r="A394" s="13">
        <v>390</v>
      </c>
      <c r="B394" s="14" t="s">
        <v>23</v>
      </c>
      <c r="C394" s="19" t="s">
        <v>23</v>
      </c>
      <c r="D394" s="19" t="s">
        <v>23</v>
      </c>
      <c r="E394" s="76" t="s">
        <v>23</v>
      </c>
      <c r="F394" s="20" t="s">
        <v>23</v>
      </c>
    </row>
    <row r="395" spans="1:6" ht="18" customHeight="1" x14ac:dyDescent="0.2">
      <c r="A395" s="13">
        <v>391</v>
      </c>
      <c r="B395" s="14" t="s">
        <v>23</v>
      </c>
      <c r="C395" s="11" t="s">
        <v>23</v>
      </c>
      <c r="D395" s="11" t="s">
        <v>23</v>
      </c>
      <c r="E395" s="18" t="s">
        <v>23</v>
      </c>
      <c r="F395" s="12" t="s">
        <v>23</v>
      </c>
    </row>
    <row r="396" spans="1:6" ht="18" customHeight="1" x14ac:dyDescent="0.2">
      <c r="A396" s="13">
        <v>392</v>
      </c>
      <c r="B396" s="14" t="s">
        <v>23</v>
      </c>
      <c r="C396" s="15" t="s">
        <v>23</v>
      </c>
      <c r="D396" s="15" t="s">
        <v>23</v>
      </c>
      <c r="E396" s="16" t="s">
        <v>23</v>
      </c>
      <c r="F396" s="17" t="s">
        <v>23</v>
      </c>
    </row>
    <row r="397" spans="1:6" ht="18" customHeight="1" x14ac:dyDescent="0.2">
      <c r="A397" s="13">
        <v>393</v>
      </c>
      <c r="B397" s="14" t="s">
        <v>23</v>
      </c>
      <c r="C397" s="15" t="s">
        <v>23</v>
      </c>
      <c r="D397" s="15" t="s">
        <v>23</v>
      </c>
      <c r="E397" s="16" t="s">
        <v>23</v>
      </c>
      <c r="F397" s="17" t="s">
        <v>23</v>
      </c>
    </row>
    <row r="398" spans="1:6" ht="18" customHeight="1" x14ac:dyDescent="0.2">
      <c r="A398" s="13">
        <v>394</v>
      </c>
      <c r="B398" s="14" t="s">
        <v>23</v>
      </c>
      <c r="C398" s="15" t="s">
        <v>23</v>
      </c>
      <c r="D398" s="15" t="s">
        <v>23</v>
      </c>
      <c r="E398" s="16" t="s">
        <v>23</v>
      </c>
      <c r="F398" s="17" t="s">
        <v>23</v>
      </c>
    </row>
    <row r="399" spans="1:6" ht="18" customHeight="1" x14ac:dyDescent="0.2">
      <c r="A399" s="13">
        <v>395</v>
      </c>
      <c r="B399" s="14" t="s">
        <v>23</v>
      </c>
      <c r="C399" s="15" t="s">
        <v>23</v>
      </c>
      <c r="D399" s="15" t="s">
        <v>23</v>
      </c>
      <c r="E399" s="16" t="s">
        <v>23</v>
      </c>
      <c r="F399" s="17" t="s">
        <v>23</v>
      </c>
    </row>
    <row r="400" spans="1:6" ht="18" customHeight="1" x14ac:dyDescent="0.2">
      <c r="A400" s="13">
        <v>396</v>
      </c>
      <c r="B400" s="14" t="s">
        <v>23</v>
      </c>
      <c r="C400" s="19" t="s">
        <v>23</v>
      </c>
      <c r="D400" s="19" t="s">
        <v>23</v>
      </c>
      <c r="E400" s="76" t="s">
        <v>23</v>
      </c>
      <c r="F400" s="20" t="s">
        <v>23</v>
      </c>
    </row>
    <row r="401" spans="1:6" ht="18.75" customHeight="1" x14ac:dyDescent="0.2">
      <c r="A401" s="13">
        <v>397</v>
      </c>
      <c r="B401" s="14" t="s">
        <v>23</v>
      </c>
      <c r="C401" s="11" t="s">
        <v>23</v>
      </c>
      <c r="D401" s="11" t="s">
        <v>23</v>
      </c>
      <c r="E401" s="18" t="s">
        <v>23</v>
      </c>
      <c r="F401" s="12" t="s">
        <v>23</v>
      </c>
    </row>
    <row r="402" spans="1:6" ht="18.75" customHeight="1" x14ac:dyDescent="0.2">
      <c r="A402" s="13">
        <v>398</v>
      </c>
      <c r="B402" s="14" t="s">
        <v>23</v>
      </c>
      <c r="C402" s="15" t="s">
        <v>23</v>
      </c>
      <c r="D402" s="15" t="s">
        <v>23</v>
      </c>
      <c r="E402" s="16" t="s">
        <v>23</v>
      </c>
      <c r="F402" s="17" t="s">
        <v>23</v>
      </c>
    </row>
    <row r="403" spans="1:6" ht="18.75" customHeight="1" x14ac:dyDescent="0.2">
      <c r="A403" s="13">
        <v>399</v>
      </c>
      <c r="B403" s="14" t="s">
        <v>23</v>
      </c>
      <c r="C403" s="11" t="s">
        <v>23</v>
      </c>
      <c r="D403" s="11" t="s">
        <v>23</v>
      </c>
      <c r="E403" s="18" t="s">
        <v>23</v>
      </c>
      <c r="F403" s="12" t="s">
        <v>23</v>
      </c>
    </row>
    <row r="404" spans="1:6" ht="18.75" customHeight="1" x14ac:dyDescent="0.2">
      <c r="A404" s="13">
        <v>400</v>
      </c>
      <c r="B404" s="14" t="s">
        <v>23</v>
      </c>
      <c r="C404" s="15" t="s">
        <v>23</v>
      </c>
      <c r="D404" s="15" t="s">
        <v>23</v>
      </c>
      <c r="E404" s="16" t="s">
        <v>23</v>
      </c>
      <c r="F404" s="17" t="s">
        <v>23</v>
      </c>
    </row>
    <row r="405" spans="1:6" ht="18.75" customHeight="1" x14ac:dyDescent="0.2">
      <c r="A405" s="13">
        <v>401</v>
      </c>
      <c r="B405" s="14" t="s">
        <v>23</v>
      </c>
      <c r="C405" s="11" t="s">
        <v>23</v>
      </c>
      <c r="D405" s="11" t="s">
        <v>23</v>
      </c>
      <c r="E405" s="18" t="s">
        <v>23</v>
      </c>
      <c r="F405" s="12" t="s">
        <v>23</v>
      </c>
    </row>
    <row r="406" spans="1:6" ht="18.75" customHeight="1" x14ac:dyDescent="0.2">
      <c r="A406" s="75">
        <v>402</v>
      </c>
      <c r="B406" s="14" t="s">
        <v>23</v>
      </c>
      <c r="C406" s="19" t="s">
        <v>23</v>
      </c>
      <c r="D406" s="19" t="s">
        <v>23</v>
      </c>
      <c r="E406" s="76" t="s">
        <v>23</v>
      </c>
      <c r="F406" s="20" t="s">
        <v>23</v>
      </c>
    </row>
    <row r="407" spans="1:6" ht="18.75" customHeight="1" x14ac:dyDescent="0.2">
      <c r="A407" s="13">
        <v>403</v>
      </c>
      <c r="B407" s="14" t="s">
        <v>23</v>
      </c>
      <c r="C407" s="11" t="s">
        <v>23</v>
      </c>
      <c r="D407" s="11" t="s">
        <v>23</v>
      </c>
      <c r="E407" s="18" t="s">
        <v>23</v>
      </c>
      <c r="F407" s="12" t="s">
        <v>23</v>
      </c>
    </row>
    <row r="408" spans="1:6" ht="18.75" customHeight="1" x14ac:dyDescent="0.2">
      <c r="A408" s="13">
        <v>404</v>
      </c>
      <c r="B408" s="14" t="s">
        <v>23</v>
      </c>
      <c r="C408" s="15" t="s">
        <v>23</v>
      </c>
      <c r="D408" s="15" t="s">
        <v>23</v>
      </c>
      <c r="E408" s="16" t="s">
        <v>23</v>
      </c>
      <c r="F408" s="17" t="s">
        <v>23</v>
      </c>
    </row>
    <row r="409" spans="1:6" ht="18.75" customHeight="1" x14ac:dyDescent="0.2">
      <c r="A409" s="13">
        <v>405</v>
      </c>
      <c r="B409" s="14" t="s">
        <v>23</v>
      </c>
      <c r="C409" s="11" t="s">
        <v>23</v>
      </c>
      <c r="D409" s="11" t="s">
        <v>23</v>
      </c>
      <c r="E409" s="18" t="s">
        <v>23</v>
      </c>
      <c r="F409" s="12" t="s">
        <v>23</v>
      </c>
    </row>
    <row r="410" spans="1:6" ht="18.75" customHeight="1" x14ac:dyDescent="0.2">
      <c r="A410" s="13">
        <v>406</v>
      </c>
      <c r="B410" s="14" t="s">
        <v>23</v>
      </c>
      <c r="C410" s="15" t="s">
        <v>23</v>
      </c>
      <c r="D410" s="15" t="s">
        <v>23</v>
      </c>
      <c r="E410" s="16" t="s">
        <v>23</v>
      </c>
      <c r="F410" s="17" t="s">
        <v>23</v>
      </c>
    </row>
    <row r="411" spans="1:6" ht="18.75" customHeight="1" x14ac:dyDescent="0.2">
      <c r="A411" s="13">
        <v>407</v>
      </c>
      <c r="B411" s="14" t="s">
        <v>23</v>
      </c>
      <c r="C411" s="11" t="s">
        <v>23</v>
      </c>
      <c r="D411" s="11" t="s">
        <v>23</v>
      </c>
      <c r="E411" s="18" t="s">
        <v>23</v>
      </c>
      <c r="F411" s="12" t="s">
        <v>23</v>
      </c>
    </row>
    <row r="412" spans="1:6" ht="18.75" customHeight="1" x14ac:dyDescent="0.2">
      <c r="A412" s="75">
        <v>408</v>
      </c>
      <c r="B412" s="14" t="s">
        <v>23</v>
      </c>
      <c r="C412" s="19" t="s">
        <v>23</v>
      </c>
      <c r="D412" s="19" t="s">
        <v>23</v>
      </c>
      <c r="E412" s="76" t="s">
        <v>23</v>
      </c>
      <c r="F412" s="20" t="s">
        <v>23</v>
      </c>
    </row>
    <row r="413" spans="1:6" ht="18.75" customHeight="1" x14ac:dyDescent="0.2">
      <c r="A413" s="13">
        <v>409</v>
      </c>
      <c r="B413" s="14" t="s">
        <v>23</v>
      </c>
      <c r="C413" s="11" t="s">
        <v>23</v>
      </c>
      <c r="D413" s="11" t="s">
        <v>23</v>
      </c>
      <c r="E413" s="18" t="s">
        <v>23</v>
      </c>
      <c r="F413" s="12" t="s">
        <v>23</v>
      </c>
    </row>
    <row r="414" spans="1:6" ht="18.75" customHeight="1" x14ac:dyDescent="0.2">
      <c r="A414" s="13">
        <v>410</v>
      </c>
      <c r="B414" s="14" t="s">
        <v>23</v>
      </c>
      <c r="C414" s="15" t="s">
        <v>23</v>
      </c>
      <c r="D414" s="15" t="s">
        <v>23</v>
      </c>
      <c r="E414" s="16" t="s">
        <v>23</v>
      </c>
      <c r="F414" s="17" t="s">
        <v>23</v>
      </c>
    </row>
    <row r="415" spans="1:6" ht="18.75" customHeight="1" x14ac:dyDescent="0.2">
      <c r="A415" s="13">
        <v>411</v>
      </c>
      <c r="B415" s="14" t="s">
        <v>23</v>
      </c>
      <c r="C415" s="11" t="s">
        <v>23</v>
      </c>
      <c r="D415" s="11" t="s">
        <v>23</v>
      </c>
      <c r="E415" s="18" t="s">
        <v>23</v>
      </c>
      <c r="F415" s="12" t="s">
        <v>23</v>
      </c>
    </row>
    <row r="416" spans="1:6" ht="18.75" customHeight="1" x14ac:dyDescent="0.2">
      <c r="A416" s="13">
        <v>412</v>
      </c>
      <c r="B416" s="14" t="s">
        <v>23</v>
      </c>
      <c r="C416" s="15" t="s">
        <v>23</v>
      </c>
      <c r="D416" s="15" t="s">
        <v>23</v>
      </c>
      <c r="E416" s="16" t="s">
        <v>23</v>
      </c>
      <c r="F416" s="17" t="s">
        <v>23</v>
      </c>
    </row>
    <row r="417" spans="1:6" ht="18.75" customHeight="1" x14ac:dyDescent="0.2">
      <c r="A417" s="13">
        <v>413</v>
      </c>
      <c r="B417" s="14" t="s">
        <v>23</v>
      </c>
      <c r="C417" s="11" t="s">
        <v>23</v>
      </c>
      <c r="D417" s="11" t="s">
        <v>23</v>
      </c>
      <c r="E417" s="18" t="s">
        <v>23</v>
      </c>
      <c r="F417" s="12" t="s">
        <v>23</v>
      </c>
    </row>
    <row r="418" spans="1:6" ht="18.75" customHeight="1" x14ac:dyDescent="0.2">
      <c r="A418" s="75">
        <v>414</v>
      </c>
      <c r="B418" s="14" t="s">
        <v>23</v>
      </c>
      <c r="C418" s="19" t="s">
        <v>23</v>
      </c>
      <c r="D418" s="19" t="s">
        <v>23</v>
      </c>
      <c r="E418" s="76" t="s">
        <v>23</v>
      </c>
      <c r="F418" s="20" t="s">
        <v>23</v>
      </c>
    </row>
    <row r="419" spans="1:6" ht="18.75" customHeight="1" x14ac:dyDescent="0.2">
      <c r="A419" s="13">
        <v>415</v>
      </c>
      <c r="B419" s="14" t="s">
        <v>23</v>
      </c>
      <c r="C419" s="11" t="s">
        <v>23</v>
      </c>
      <c r="D419" s="11" t="s">
        <v>23</v>
      </c>
      <c r="E419" s="18" t="s">
        <v>23</v>
      </c>
      <c r="F419" s="12" t="s">
        <v>23</v>
      </c>
    </row>
    <row r="420" spans="1:6" ht="18.75" customHeight="1" x14ac:dyDescent="0.2">
      <c r="A420" s="13">
        <v>416</v>
      </c>
      <c r="B420" s="14" t="s">
        <v>23</v>
      </c>
      <c r="C420" s="15" t="s">
        <v>23</v>
      </c>
      <c r="D420" s="15" t="s">
        <v>23</v>
      </c>
      <c r="E420" s="16" t="s">
        <v>23</v>
      </c>
      <c r="F420" s="17" t="s">
        <v>23</v>
      </c>
    </row>
    <row r="421" spans="1:6" ht="18.75" customHeight="1" x14ac:dyDescent="0.2">
      <c r="A421" s="13">
        <v>417</v>
      </c>
      <c r="B421" s="14" t="s">
        <v>23</v>
      </c>
      <c r="C421" s="11" t="s">
        <v>23</v>
      </c>
      <c r="D421" s="11" t="s">
        <v>23</v>
      </c>
      <c r="E421" s="18" t="s">
        <v>23</v>
      </c>
      <c r="F421" s="12" t="s">
        <v>23</v>
      </c>
    </row>
    <row r="422" spans="1:6" ht="18.75" customHeight="1" x14ac:dyDescent="0.2">
      <c r="A422" s="13">
        <v>418</v>
      </c>
      <c r="B422" s="14" t="s">
        <v>23</v>
      </c>
      <c r="C422" s="15" t="s">
        <v>23</v>
      </c>
      <c r="D422" s="15" t="s">
        <v>23</v>
      </c>
      <c r="E422" s="16" t="s">
        <v>23</v>
      </c>
      <c r="F422" s="17" t="s">
        <v>23</v>
      </c>
    </row>
    <row r="423" spans="1:6" ht="18.75" customHeight="1" x14ac:dyDescent="0.2">
      <c r="A423" s="13">
        <v>419</v>
      </c>
      <c r="B423" s="14" t="s">
        <v>23</v>
      </c>
      <c r="C423" s="11" t="s">
        <v>23</v>
      </c>
      <c r="D423" s="11" t="s">
        <v>23</v>
      </c>
      <c r="E423" s="18" t="s">
        <v>23</v>
      </c>
      <c r="F423" s="12" t="s">
        <v>23</v>
      </c>
    </row>
    <row r="424" spans="1:6" ht="18.75" customHeight="1" x14ac:dyDescent="0.2">
      <c r="A424" s="75">
        <v>420</v>
      </c>
      <c r="B424" s="14" t="s">
        <v>23</v>
      </c>
      <c r="C424" s="19" t="s">
        <v>23</v>
      </c>
      <c r="D424" s="19" t="s">
        <v>23</v>
      </c>
      <c r="E424" s="76" t="s">
        <v>23</v>
      </c>
      <c r="F424" s="20" t="s">
        <v>23</v>
      </c>
    </row>
    <row r="425" spans="1:6" ht="18.75" customHeight="1" x14ac:dyDescent="0.2">
      <c r="A425" s="13">
        <v>421</v>
      </c>
      <c r="B425" s="14" t="s">
        <v>23</v>
      </c>
      <c r="C425" s="11" t="s">
        <v>23</v>
      </c>
      <c r="D425" s="11" t="s">
        <v>23</v>
      </c>
      <c r="E425" s="18" t="s">
        <v>23</v>
      </c>
      <c r="F425" s="12" t="s">
        <v>23</v>
      </c>
    </row>
    <row r="426" spans="1:6" ht="18.75" customHeight="1" x14ac:dyDescent="0.2">
      <c r="A426" s="13">
        <v>422</v>
      </c>
      <c r="B426" s="14" t="s">
        <v>23</v>
      </c>
      <c r="C426" s="15" t="s">
        <v>23</v>
      </c>
      <c r="D426" s="15" t="s">
        <v>23</v>
      </c>
      <c r="E426" s="16" t="s">
        <v>23</v>
      </c>
      <c r="F426" s="17" t="s">
        <v>23</v>
      </c>
    </row>
    <row r="427" spans="1:6" ht="18.75" customHeight="1" x14ac:dyDescent="0.2">
      <c r="A427" s="13">
        <v>423</v>
      </c>
      <c r="B427" s="14" t="s">
        <v>23</v>
      </c>
      <c r="C427" s="11" t="s">
        <v>23</v>
      </c>
      <c r="D427" s="11" t="s">
        <v>23</v>
      </c>
      <c r="E427" s="18" t="s">
        <v>23</v>
      </c>
      <c r="F427" s="12" t="s">
        <v>23</v>
      </c>
    </row>
    <row r="428" spans="1:6" ht="18.75" customHeight="1" x14ac:dyDescent="0.2">
      <c r="A428" s="13">
        <v>424</v>
      </c>
      <c r="B428" s="14" t="s">
        <v>23</v>
      </c>
      <c r="C428" s="15" t="s">
        <v>23</v>
      </c>
      <c r="D428" s="15" t="s">
        <v>23</v>
      </c>
      <c r="E428" s="16" t="s">
        <v>23</v>
      </c>
      <c r="F428" s="17" t="s">
        <v>23</v>
      </c>
    </row>
    <row r="429" spans="1:6" ht="18.75" customHeight="1" x14ac:dyDescent="0.2">
      <c r="A429" s="13">
        <v>425</v>
      </c>
      <c r="B429" s="14" t="s">
        <v>23</v>
      </c>
      <c r="C429" s="11" t="s">
        <v>23</v>
      </c>
      <c r="D429" s="11" t="s">
        <v>23</v>
      </c>
      <c r="E429" s="18" t="s">
        <v>23</v>
      </c>
      <c r="F429" s="12" t="s">
        <v>23</v>
      </c>
    </row>
    <row r="430" spans="1:6" ht="18.75" customHeight="1" x14ac:dyDescent="0.2">
      <c r="A430" s="75">
        <v>426</v>
      </c>
      <c r="B430" s="14" t="s">
        <v>23</v>
      </c>
      <c r="C430" s="19" t="s">
        <v>23</v>
      </c>
      <c r="D430" s="19" t="s">
        <v>23</v>
      </c>
      <c r="E430" s="76" t="s">
        <v>23</v>
      </c>
      <c r="F430" s="20" t="s">
        <v>23</v>
      </c>
    </row>
    <row r="431" spans="1:6" ht="18.75" customHeight="1" x14ac:dyDescent="0.2">
      <c r="A431" s="13">
        <v>427</v>
      </c>
      <c r="B431" s="14" t="s">
        <v>23</v>
      </c>
      <c r="C431" s="11" t="s">
        <v>23</v>
      </c>
      <c r="D431" s="11" t="s">
        <v>23</v>
      </c>
      <c r="E431" s="18" t="s">
        <v>23</v>
      </c>
      <c r="F431" s="12" t="s">
        <v>23</v>
      </c>
    </row>
    <row r="432" spans="1:6" ht="18.75" customHeight="1" x14ac:dyDescent="0.2">
      <c r="A432" s="13">
        <v>428</v>
      </c>
      <c r="B432" s="14" t="s">
        <v>23</v>
      </c>
      <c r="C432" s="15" t="s">
        <v>23</v>
      </c>
      <c r="D432" s="15" t="s">
        <v>23</v>
      </c>
      <c r="E432" s="16" t="s">
        <v>23</v>
      </c>
      <c r="F432" s="17" t="s">
        <v>23</v>
      </c>
    </row>
    <row r="433" spans="1:6" ht="18.75" customHeight="1" x14ac:dyDescent="0.2">
      <c r="A433" s="13">
        <v>429</v>
      </c>
      <c r="B433" s="14" t="s">
        <v>23</v>
      </c>
      <c r="C433" s="11" t="s">
        <v>23</v>
      </c>
      <c r="D433" s="11" t="s">
        <v>23</v>
      </c>
      <c r="E433" s="18" t="s">
        <v>23</v>
      </c>
      <c r="F433" s="12" t="s">
        <v>23</v>
      </c>
    </row>
    <row r="434" spans="1:6" ht="18.75" customHeight="1" x14ac:dyDescent="0.2">
      <c r="A434" s="13">
        <v>430</v>
      </c>
      <c r="B434" s="14" t="s">
        <v>23</v>
      </c>
      <c r="C434" s="15" t="s">
        <v>23</v>
      </c>
      <c r="D434" s="15" t="s">
        <v>23</v>
      </c>
      <c r="E434" s="16" t="s">
        <v>23</v>
      </c>
      <c r="F434" s="17" t="s">
        <v>23</v>
      </c>
    </row>
    <row r="435" spans="1:6" ht="18.75" customHeight="1" x14ac:dyDescent="0.2">
      <c r="A435" s="13">
        <v>431</v>
      </c>
      <c r="B435" s="14" t="s">
        <v>23</v>
      </c>
      <c r="C435" s="11" t="s">
        <v>23</v>
      </c>
      <c r="D435" s="11" t="s">
        <v>23</v>
      </c>
      <c r="E435" s="18" t="s">
        <v>23</v>
      </c>
      <c r="F435" s="12" t="s">
        <v>23</v>
      </c>
    </row>
    <row r="436" spans="1:6" ht="18.75" customHeight="1" x14ac:dyDescent="0.2">
      <c r="A436" s="75">
        <v>432</v>
      </c>
      <c r="B436" s="14" t="s">
        <v>23</v>
      </c>
      <c r="C436" s="19" t="s">
        <v>23</v>
      </c>
      <c r="D436" s="19" t="s">
        <v>23</v>
      </c>
      <c r="E436" s="76" t="s">
        <v>23</v>
      </c>
      <c r="F436" s="20" t="s">
        <v>23</v>
      </c>
    </row>
    <row r="437" spans="1:6" ht="18.75" customHeight="1" x14ac:dyDescent="0.2">
      <c r="A437" s="13">
        <v>433</v>
      </c>
      <c r="B437" s="14" t="s">
        <v>23</v>
      </c>
      <c r="C437" s="11" t="s">
        <v>23</v>
      </c>
      <c r="D437" s="11" t="s">
        <v>23</v>
      </c>
      <c r="E437" s="18" t="s">
        <v>23</v>
      </c>
      <c r="F437" s="12" t="s">
        <v>23</v>
      </c>
    </row>
    <row r="438" spans="1:6" ht="18.75" customHeight="1" x14ac:dyDescent="0.2">
      <c r="A438" s="13">
        <v>434</v>
      </c>
      <c r="B438" s="14" t="s">
        <v>23</v>
      </c>
      <c r="C438" s="15" t="s">
        <v>23</v>
      </c>
      <c r="D438" s="15" t="s">
        <v>23</v>
      </c>
      <c r="E438" s="16" t="s">
        <v>23</v>
      </c>
      <c r="F438" s="17" t="s">
        <v>23</v>
      </c>
    </row>
    <row r="439" spans="1:6" ht="18.75" customHeight="1" x14ac:dyDescent="0.2">
      <c r="A439" s="13">
        <v>435</v>
      </c>
      <c r="B439" s="14" t="s">
        <v>23</v>
      </c>
      <c r="C439" s="11" t="s">
        <v>23</v>
      </c>
      <c r="D439" s="11" t="s">
        <v>23</v>
      </c>
      <c r="E439" s="18" t="s">
        <v>23</v>
      </c>
      <c r="F439" s="12" t="s">
        <v>23</v>
      </c>
    </row>
    <row r="440" spans="1:6" ht="18.75" customHeight="1" x14ac:dyDescent="0.2">
      <c r="A440" s="13">
        <v>436</v>
      </c>
      <c r="B440" s="14" t="s">
        <v>23</v>
      </c>
      <c r="C440" s="15" t="s">
        <v>23</v>
      </c>
      <c r="D440" s="15" t="s">
        <v>23</v>
      </c>
      <c r="E440" s="16" t="s">
        <v>23</v>
      </c>
      <c r="F440" s="17" t="s">
        <v>23</v>
      </c>
    </row>
    <row r="441" spans="1:6" ht="18.75" customHeight="1" x14ac:dyDescent="0.2">
      <c r="A441" s="13">
        <v>437</v>
      </c>
      <c r="B441" s="14" t="s">
        <v>23</v>
      </c>
      <c r="C441" s="11" t="s">
        <v>23</v>
      </c>
      <c r="D441" s="11" t="s">
        <v>23</v>
      </c>
      <c r="E441" s="18" t="s">
        <v>23</v>
      </c>
      <c r="F441" s="12" t="s">
        <v>23</v>
      </c>
    </row>
    <row r="442" spans="1:6" ht="18.75" customHeight="1" x14ac:dyDescent="0.2">
      <c r="A442" s="75">
        <v>438</v>
      </c>
      <c r="B442" s="14" t="s">
        <v>23</v>
      </c>
      <c r="C442" s="19" t="s">
        <v>23</v>
      </c>
      <c r="D442" s="19" t="s">
        <v>23</v>
      </c>
      <c r="E442" s="76" t="s">
        <v>23</v>
      </c>
      <c r="F442" s="20" t="s">
        <v>23</v>
      </c>
    </row>
    <row r="443" spans="1:6" ht="18.75" customHeight="1" x14ac:dyDescent="0.2">
      <c r="A443" s="13">
        <v>439</v>
      </c>
      <c r="B443" s="14" t="s">
        <v>23</v>
      </c>
      <c r="C443" s="11" t="s">
        <v>23</v>
      </c>
      <c r="D443" s="11" t="s">
        <v>23</v>
      </c>
      <c r="E443" s="18" t="s">
        <v>23</v>
      </c>
      <c r="F443" s="12" t="s">
        <v>23</v>
      </c>
    </row>
    <row r="444" spans="1:6" ht="18.75" customHeight="1" x14ac:dyDescent="0.2">
      <c r="A444" s="13">
        <v>440</v>
      </c>
      <c r="B444" s="14" t="s">
        <v>23</v>
      </c>
      <c r="C444" s="15" t="s">
        <v>23</v>
      </c>
      <c r="D444" s="15" t="s">
        <v>23</v>
      </c>
      <c r="E444" s="16" t="s">
        <v>23</v>
      </c>
      <c r="F444" s="17" t="s">
        <v>23</v>
      </c>
    </row>
    <row r="445" spans="1:6" ht="18.75" customHeight="1" x14ac:dyDescent="0.2">
      <c r="A445" s="13">
        <v>441</v>
      </c>
      <c r="B445" s="14" t="s">
        <v>23</v>
      </c>
      <c r="C445" s="11" t="s">
        <v>23</v>
      </c>
      <c r="D445" s="11" t="s">
        <v>23</v>
      </c>
      <c r="E445" s="18" t="s">
        <v>23</v>
      </c>
      <c r="F445" s="12" t="s">
        <v>23</v>
      </c>
    </row>
    <row r="446" spans="1:6" ht="18.75" customHeight="1" x14ac:dyDescent="0.2">
      <c r="A446" s="13">
        <v>442</v>
      </c>
      <c r="B446" s="14" t="s">
        <v>23</v>
      </c>
      <c r="C446" s="15" t="s">
        <v>23</v>
      </c>
      <c r="D446" s="15" t="s">
        <v>23</v>
      </c>
      <c r="E446" s="16" t="s">
        <v>23</v>
      </c>
      <c r="F446" s="17" t="s">
        <v>23</v>
      </c>
    </row>
    <row r="447" spans="1:6" ht="18.75" customHeight="1" x14ac:dyDescent="0.2">
      <c r="A447" s="13">
        <v>443</v>
      </c>
      <c r="B447" s="14" t="s">
        <v>23</v>
      </c>
      <c r="C447" s="11" t="s">
        <v>23</v>
      </c>
      <c r="D447" s="11" t="s">
        <v>23</v>
      </c>
      <c r="E447" s="18" t="s">
        <v>23</v>
      </c>
      <c r="F447" s="12" t="s">
        <v>23</v>
      </c>
    </row>
    <row r="448" spans="1:6" ht="18.75" customHeight="1" x14ac:dyDescent="0.2">
      <c r="A448" s="75">
        <v>444</v>
      </c>
      <c r="B448" s="14" t="s">
        <v>23</v>
      </c>
      <c r="C448" s="19" t="s">
        <v>23</v>
      </c>
      <c r="D448" s="19" t="s">
        <v>23</v>
      </c>
      <c r="E448" s="76" t="s">
        <v>23</v>
      </c>
      <c r="F448" s="20" t="s">
        <v>23</v>
      </c>
    </row>
    <row r="449" spans="1:6" ht="18.75" customHeight="1" x14ac:dyDescent="0.2">
      <c r="A449" s="13">
        <v>445</v>
      </c>
      <c r="B449" s="14" t="s">
        <v>23</v>
      </c>
      <c r="C449" s="11" t="s">
        <v>23</v>
      </c>
      <c r="D449" s="11" t="s">
        <v>23</v>
      </c>
      <c r="E449" s="18" t="s">
        <v>23</v>
      </c>
      <c r="F449" s="12" t="s">
        <v>23</v>
      </c>
    </row>
    <row r="450" spans="1:6" ht="18.75" customHeight="1" x14ac:dyDescent="0.2">
      <c r="A450" s="13">
        <v>446</v>
      </c>
      <c r="B450" s="14" t="s">
        <v>23</v>
      </c>
      <c r="C450" s="15" t="s">
        <v>23</v>
      </c>
      <c r="D450" s="15" t="s">
        <v>23</v>
      </c>
      <c r="E450" s="16" t="s">
        <v>23</v>
      </c>
      <c r="F450" s="17" t="s">
        <v>23</v>
      </c>
    </row>
    <row r="451" spans="1:6" ht="18.75" customHeight="1" x14ac:dyDescent="0.2">
      <c r="A451" s="13">
        <v>447</v>
      </c>
      <c r="B451" s="14" t="s">
        <v>23</v>
      </c>
      <c r="C451" s="11" t="s">
        <v>23</v>
      </c>
      <c r="D451" s="11" t="s">
        <v>23</v>
      </c>
      <c r="E451" s="18" t="s">
        <v>23</v>
      </c>
      <c r="F451" s="12" t="s">
        <v>23</v>
      </c>
    </row>
    <row r="452" spans="1:6" ht="18.75" customHeight="1" x14ac:dyDescent="0.2">
      <c r="A452" s="13">
        <v>448</v>
      </c>
      <c r="B452" s="14" t="s">
        <v>23</v>
      </c>
      <c r="C452" s="15" t="s">
        <v>23</v>
      </c>
      <c r="D452" s="15" t="s">
        <v>23</v>
      </c>
      <c r="E452" s="16" t="s">
        <v>23</v>
      </c>
      <c r="F452" s="17" t="s">
        <v>23</v>
      </c>
    </row>
    <row r="453" spans="1:6" ht="18.75" customHeight="1" x14ac:dyDescent="0.2">
      <c r="A453" s="13">
        <v>449</v>
      </c>
      <c r="B453" s="14" t="s">
        <v>23</v>
      </c>
      <c r="C453" s="11" t="s">
        <v>23</v>
      </c>
      <c r="D453" s="11" t="s">
        <v>23</v>
      </c>
      <c r="E453" s="18" t="s">
        <v>23</v>
      </c>
      <c r="F453" s="12" t="s">
        <v>23</v>
      </c>
    </row>
    <row r="454" spans="1:6" ht="18.75" customHeight="1" x14ac:dyDescent="0.2">
      <c r="A454" s="75">
        <v>450</v>
      </c>
      <c r="B454" s="14" t="s">
        <v>23</v>
      </c>
      <c r="C454" s="19" t="s">
        <v>23</v>
      </c>
      <c r="D454" s="19" t="s">
        <v>23</v>
      </c>
      <c r="E454" s="76" t="s">
        <v>23</v>
      </c>
      <c r="F454" s="20" t="s">
        <v>23</v>
      </c>
    </row>
  </sheetData>
  <mergeCells count="19">
    <mergeCell ref="I83:I88"/>
    <mergeCell ref="I48:I53"/>
    <mergeCell ref="I54:I59"/>
    <mergeCell ref="I60:I65"/>
    <mergeCell ref="I66:I70"/>
    <mergeCell ref="I71:I76"/>
    <mergeCell ref="I77:I82"/>
    <mergeCell ref="I42:I47"/>
    <mergeCell ref="A4:C4"/>
    <mergeCell ref="A1:F1"/>
    <mergeCell ref="A2:F2"/>
    <mergeCell ref="A3:F3"/>
    <mergeCell ref="E4:F4"/>
    <mergeCell ref="I6:I11"/>
    <mergeCell ref="I12:I17"/>
    <mergeCell ref="I18:I23"/>
    <mergeCell ref="I24:I29"/>
    <mergeCell ref="I30:I35"/>
    <mergeCell ref="I36:I41"/>
  </mergeCells>
  <phoneticPr fontId="4" type="noConversion"/>
  <conditionalFormatting sqref="B193:B454 B66:B79 B6:B23 B81:B190 B25:B53">
    <cfRule type="duplicateValues" dxfId="45" priority="25" stopIfTrue="1"/>
  </conditionalFormatting>
  <conditionalFormatting sqref="B191:B192">
    <cfRule type="duplicateValues" dxfId="44" priority="20" stopIfTrue="1"/>
  </conditionalFormatting>
  <conditionalFormatting sqref="B6:B11">
    <cfRule type="duplicateValues" dxfId="43" priority="19" stopIfTrue="1"/>
  </conditionalFormatting>
  <conditionalFormatting sqref="B80">
    <cfRule type="duplicateValues" dxfId="42" priority="17" stopIfTrue="1"/>
  </conditionalFormatting>
  <conditionalFormatting sqref="B54:B65">
    <cfRule type="duplicateValues" dxfId="41" priority="12" stopIfTrue="1"/>
  </conditionalFormatting>
  <conditionalFormatting sqref="C54:C65">
    <cfRule type="duplicateValues" dxfId="40" priority="11" stopIfTrue="1"/>
  </conditionalFormatting>
  <conditionalFormatting sqref="B1:B23 B25:B1048576">
    <cfRule type="duplicateValues" dxfId="39" priority="10" stopIfTrue="1"/>
  </conditionalFormatting>
  <conditionalFormatting sqref="F6:F23 F103:F454 F25:F88">
    <cfRule type="cellIs" dxfId="38" priority="8" stopIfTrue="1" operator="between">
      <formula>$J$8</formula>
      <formula>$K$8</formula>
    </cfRule>
    <cfRule type="cellIs" dxfId="37" priority="9" stopIfTrue="1" operator="between">
      <formula>$J$7</formula>
      <formula>$K$7</formula>
    </cfRule>
  </conditionalFormatting>
  <conditionalFormatting sqref="F89:F102">
    <cfRule type="cellIs" dxfId="36" priority="6" operator="between">
      <formula>$O$9</formula>
      <formula>$P$9</formula>
    </cfRule>
    <cfRule type="cellIs" dxfId="35" priority="7" operator="between">
      <formula>$O$8</formula>
      <formula>$P$8</formula>
    </cfRule>
  </conditionalFormatting>
  <conditionalFormatting sqref="B24">
    <cfRule type="duplicateValues" dxfId="34" priority="5" stopIfTrue="1"/>
  </conditionalFormatting>
  <conditionalFormatting sqref="C24">
    <cfRule type="duplicateValues" dxfId="33" priority="4" stopIfTrue="1"/>
  </conditionalFormatting>
  <conditionalFormatting sqref="B24">
    <cfRule type="duplicateValues" dxfId="32" priority="3" stopIfTrue="1"/>
  </conditionalFormatting>
  <conditionalFormatting sqref="F24">
    <cfRule type="cellIs" dxfId="31" priority="1" stopIfTrue="1" operator="between">
      <formula>$J$8</formula>
      <formula>$K$8</formula>
    </cfRule>
    <cfRule type="cellIs" dxfId="30" priority="2" stopIfTrue="1" operator="between">
      <formula>$J$7</formula>
      <formula>$K$7</formula>
    </cfRule>
  </conditionalFormatting>
  <conditionalFormatting sqref="C66:C153 C6:C23 C25:C53">
    <cfRule type="duplicateValues" dxfId="29" priority="31" stopIfTrue="1"/>
  </conditionalFormatting>
  <printOptions horizontalCentered="1"/>
  <pageMargins left="0.51181102362204722" right="0.11811023622047245" top="0.6692913385826772" bottom="0.51181102362204722" header="0.39370078740157483" footer="0.27559055118110237"/>
  <pageSetup paperSize="9" scale="93" orientation="portrait" horizontalDpi="300" verticalDpi="300" r:id="rId1"/>
  <headerFooter alignWithMargins="0">
    <oddFooter>&amp;C&amp;P</oddFooter>
  </headerFooter>
  <rowBreaks count="3" manualBreakCount="3">
    <brk id="41" max="5" man="1"/>
    <brk id="82" max="5" man="1"/>
    <brk id="143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P457"/>
  <sheetViews>
    <sheetView tabSelected="1" view="pageBreakPreview" zoomScaleNormal="100" zoomScaleSheetLayoutView="100" workbookViewId="0">
      <selection activeCell="B6" sqref="B6:H8"/>
    </sheetView>
  </sheetViews>
  <sheetFormatPr defaultColWidth="9.140625" defaultRowHeight="12.75" x14ac:dyDescent="0.2"/>
  <cols>
    <col min="1" max="1" width="4.28515625" style="36" bestFit="1" customWidth="1"/>
    <col min="2" max="2" width="6.42578125" style="36" bestFit="1" customWidth="1"/>
    <col min="3" max="3" width="24.42578125" style="74" customWidth="1"/>
    <col min="4" max="4" width="30" style="74" customWidth="1"/>
    <col min="5" max="5" width="6.5703125" style="70" customWidth="1"/>
    <col min="6" max="6" width="10.140625" style="36" bestFit="1" customWidth="1"/>
    <col min="7" max="7" width="9.42578125" style="36" customWidth="1"/>
    <col min="8" max="8" width="8.28515625" style="70" bestFit="1" customWidth="1"/>
    <col min="9" max="9" width="16" style="70" customWidth="1"/>
    <col min="10" max="16384" width="9.140625" style="70"/>
  </cols>
  <sheetData>
    <row r="1" spans="1:16" ht="63" customHeight="1" x14ac:dyDescent="0.2">
      <c r="A1" s="188" t="str">
        <f>KAPAK!A2</f>
        <v>Gençlik ve Spor Bakanlığı
Spor Genel Müdürlüğü
Spor Faaliyetleri Daire Başkanlığı
Okul Sporları Şubesi</v>
      </c>
      <c r="B1" s="188"/>
      <c r="C1" s="188"/>
      <c r="D1" s="188"/>
      <c r="E1" s="188"/>
      <c r="F1" s="188"/>
      <c r="G1" s="188"/>
      <c r="H1" s="188"/>
      <c r="J1" s="36"/>
    </row>
    <row r="2" spans="1:16" ht="15.75" x14ac:dyDescent="0.2">
      <c r="A2" s="189" t="str">
        <f>KAPAK!B26</f>
        <v>CUMHURİYET KOŞUSU</v>
      </c>
      <c r="B2" s="189"/>
      <c r="C2" s="189"/>
      <c r="D2" s="189"/>
      <c r="E2" s="189"/>
      <c r="F2" s="189"/>
      <c r="G2" s="189"/>
      <c r="H2" s="189"/>
    </row>
    <row r="3" spans="1:16" ht="15.75" x14ac:dyDescent="0.2">
      <c r="A3" s="190" t="str">
        <f>KAPAK!B29</f>
        <v>ÇANAKKALE</v>
      </c>
      <c r="B3" s="190"/>
      <c r="C3" s="190"/>
      <c r="D3" s="190"/>
      <c r="E3" s="190"/>
      <c r="F3" s="190"/>
      <c r="G3" s="190"/>
      <c r="H3" s="190"/>
      <c r="I3" s="71"/>
    </row>
    <row r="4" spans="1:16" x14ac:dyDescent="0.2">
      <c r="A4" s="187" t="str">
        <f>KAPAK!B28</f>
        <v>2014-2015 DOĞUMLU KIZLAR</v>
      </c>
      <c r="B4" s="187"/>
      <c r="C4" s="187"/>
      <c r="D4" s="132" t="str">
        <f>KAPAK!B27</f>
        <v>800 M</v>
      </c>
      <c r="E4" s="133"/>
      <c r="F4" s="191">
        <f>KAPAK!B30</f>
        <v>45953.541666666664</v>
      </c>
      <c r="G4" s="191"/>
      <c r="H4" s="191"/>
    </row>
    <row r="5" spans="1:16" s="72" customFormat="1" ht="33.75" customHeight="1" x14ac:dyDescent="0.2">
      <c r="A5" s="100" t="s">
        <v>0</v>
      </c>
      <c r="B5" s="101" t="s">
        <v>1</v>
      </c>
      <c r="C5" s="101" t="s">
        <v>3</v>
      </c>
      <c r="D5" s="101" t="s">
        <v>17</v>
      </c>
      <c r="E5" s="101" t="s">
        <v>8</v>
      </c>
      <c r="F5" s="102" t="s">
        <v>2</v>
      </c>
      <c r="G5" s="101" t="s">
        <v>4</v>
      </c>
      <c r="H5" s="101" t="s">
        <v>15</v>
      </c>
      <c r="I5" s="9" t="s">
        <v>25</v>
      </c>
      <c r="L5" s="73"/>
      <c r="M5" s="73"/>
      <c r="N5" s="73"/>
      <c r="O5" s="73"/>
      <c r="P5" s="73"/>
    </row>
    <row r="6" spans="1:16" ht="18" customHeight="1" x14ac:dyDescent="0.2">
      <c r="A6" s="2">
        <f>IF(B6&lt;&gt;"",1,"")</f>
        <v>1</v>
      </c>
      <c r="B6" s="3">
        <v>848</v>
      </c>
      <c r="C6" s="4" t="str">
        <f>IF(ISERROR(VLOOKUP(B6,'START LİSTE'!$B$6:$F$1254,2,0)),"",VLOOKUP(B6,'START LİSTE'!$B$6:$F$1254,2,0))</f>
        <v>GÜLCE OVALI</v>
      </c>
      <c r="D6" s="4" t="str">
        <f>IF(ISERROR(VLOOKUP(B6,'START LİSTE'!$B$6:$F$1254,3,0)),"",VLOOKUP(B6,'START LİSTE'!$B$6:$F$1254,3,0))</f>
        <v>ÖMER MART ORTAOKULU</v>
      </c>
      <c r="E6" s="5" t="str">
        <f>IF(ISERROR(VLOOKUP(B6,'START LİSTE'!$B$6:$F$1254,4,0)),"",VLOOKUP(B6,'START LİSTE'!$B$6:$F$1254,4,0))</f>
        <v>F</v>
      </c>
      <c r="F6" s="6">
        <f>IF(ISERROR(VLOOKUP($B6,'START LİSTE'!$B$6:$F$1254,5,0)),"",VLOOKUP($B6,'START LİSTE'!$B$6:$F$1254,5,0))</f>
        <v>41710</v>
      </c>
      <c r="G6" s="91">
        <v>249</v>
      </c>
      <c r="H6" s="7">
        <v>1</v>
      </c>
      <c r="I6" s="70">
        <f>IF(ISERROR(VLOOKUP($B6,'START LİSTE'!$B$6:$G$1254,6,0)),"",VLOOKUP($B6,'START LİSTE'!$B$6:$G$1254,6,0))</f>
        <v>0</v>
      </c>
      <c r="J6" s="36"/>
    </row>
    <row r="7" spans="1:16" ht="18" customHeight="1" x14ac:dyDescent="0.2">
      <c r="A7" s="2">
        <f>IF(B7&lt;&gt;"",A6+1,"")</f>
        <v>2</v>
      </c>
      <c r="B7" s="3">
        <v>864</v>
      </c>
      <c r="C7" s="4" t="str">
        <f>IF(ISERROR(VLOOKUP(B7,'START LİSTE'!$B$6:$F$1254,2,0)),"",VLOOKUP(B7,'START LİSTE'!$B$6:$F$1254,2,0))</f>
        <v>HEVİ IŞIK ÖZTÜRK</v>
      </c>
      <c r="D7" s="4" t="str">
        <f>IF(ISERROR(VLOOKUP(B7,'START LİSTE'!$B$6:$F$1254,3,0)),"",VLOOKUP(B7,'START LİSTE'!$B$6:$F$1254,3,0))</f>
        <v>GAZİ O.O.</v>
      </c>
      <c r="E7" s="5" t="str">
        <f>IF(ISERROR(VLOOKUP(B7,'START LİSTE'!$B$6:$F$1254,4,0)),"",VLOOKUP(B7,'START LİSTE'!$B$6:$F$1254,4,0))</f>
        <v>F</v>
      </c>
      <c r="F7" s="6">
        <f>IF(ISERROR(VLOOKUP($B7,'START LİSTE'!$B$6:$F$1254,5,0)),"",VLOOKUP($B7,'START LİSTE'!$B$6:$F$1254,5,0))</f>
        <v>42033</v>
      </c>
      <c r="G7" s="91">
        <v>252</v>
      </c>
      <c r="H7" s="7">
        <v>2</v>
      </c>
      <c r="I7" s="70">
        <f>IF(ISERROR(VLOOKUP($B7,'START LİSTE'!$B$6:$G$1254,6,0)),"",VLOOKUP($B7,'START LİSTE'!$B$6:$G$1254,6,0))</f>
        <v>0</v>
      </c>
      <c r="J7" s="36"/>
    </row>
    <row r="8" spans="1:16" ht="18" customHeight="1" x14ac:dyDescent="0.2">
      <c r="A8" s="2">
        <f t="shared" ref="A8:A71" si="0">IF(B8&lt;&gt;"",A7+1,"")</f>
        <v>3</v>
      </c>
      <c r="B8" s="3">
        <v>865</v>
      </c>
      <c r="C8" s="4" t="str">
        <f>IF(ISERROR(VLOOKUP(B8,'START LİSTE'!$B$6:$F$1254,2,0)),"",VLOOKUP(B8,'START LİSTE'!$B$6:$F$1254,2,0))</f>
        <v>IŞIK ALKAN</v>
      </c>
      <c r="D8" s="4" t="str">
        <f>IF(ISERROR(VLOOKUP(B8,'START LİSTE'!$B$6:$F$1254,3,0)),"",VLOOKUP(B8,'START LİSTE'!$B$6:$F$1254,3,0))</f>
        <v>GAZİ O.O.</v>
      </c>
      <c r="E8" s="5" t="str">
        <f>IF(ISERROR(VLOOKUP(B8,'START LİSTE'!$B$6:$F$1254,4,0)),"",VLOOKUP(B8,'START LİSTE'!$B$6:$F$1254,4,0))</f>
        <v>F</v>
      </c>
      <c r="F8" s="6">
        <f>IF(ISERROR(VLOOKUP($B8,'START LİSTE'!$B$6:$F$1254,5,0)),"",VLOOKUP($B8,'START LİSTE'!$B$6:$F$1254,5,0))</f>
        <v>42033</v>
      </c>
      <c r="G8" s="91">
        <v>259</v>
      </c>
      <c r="H8" s="7">
        <v>3</v>
      </c>
      <c r="I8" s="70">
        <f>IF(ISERROR(VLOOKUP($B8,'START LİSTE'!$B$6:$G$1254,6,0)),"",VLOOKUP($B8,'START LİSTE'!$B$6:$G$1254,6,0))</f>
        <v>0</v>
      </c>
      <c r="J8" s="36"/>
    </row>
    <row r="9" spans="1:16" ht="18" customHeight="1" x14ac:dyDescent="0.2">
      <c r="A9" s="2">
        <f t="shared" si="0"/>
        <v>4</v>
      </c>
      <c r="B9" s="3">
        <v>849</v>
      </c>
      <c r="C9" s="4" t="str">
        <f>IF(ISERROR(VLOOKUP(B9,'START LİSTE'!$B$6:$F$1254,2,0)),"",VLOOKUP(B9,'START LİSTE'!$B$6:$F$1254,2,0))</f>
        <v>EDA BASMACI</v>
      </c>
      <c r="D9" s="4" t="str">
        <f>IF(ISERROR(VLOOKUP(B9,'START LİSTE'!$B$6:$F$1254,3,0)),"",VLOOKUP(B9,'START LİSTE'!$B$6:$F$1254,3,0))</f>
        <v>ÖMER MART ORTAOKULU</v>
      </c>
      <c r="E9" s="5" t="str">
        <f>IF(ISERROR(VLOOKUP(B9,'START LİSTE'!$B$6:$F$1254,4,0)),"",VLOOKUP(B9,'START LİSTE'!$B$6:$F$1254,4,0))</f>
        <v>F</v>
      </c>
      <c r="F9" s="6">
        <f>IF(ISERROR(VLOOKUP($B9,'START LİSTE'!$B$6:$F$1254,5,0)),"",VLOOKUP($B9,'START LİSTE'!$B$6:$F$1254,5,0))</f>
        <v>42144</v>
      </c>
      <c r="G9" s="91">
        <v>307</v>
      </c>
      <c r="H9" s="7">
        <v>4</v>
      </c>
      <c r="I9" s="70">
        <f>IF(ISERROR(VLOOKUP($B9,'START LİSTE'!$B$6:$G$1254,6,0)),"",VLOOKUP($B9,'START LİSTE'!$B$6:$G$1254,6,0))</f>
        <v>0</v>
      </c>
    </row>
    <row r="10" spans="1:16" ht="18" customHeight="1" x14ac:dyDescent="0.2">
      <c r="A10" s="2">
        <f t="shared" si="0"/>
        <v>5</v>
      </c>
      <c r="B10" s="3">
        <v>140</v>
      </c>
      <c r="C10" s="4" t="str">
        <f>IF(ISERROR(VLOOKUP(B10,'START LİSTE'!$B$6:$F$1254,2,0)),"",VLOOKUP(B10,'START LİSTE'!$B$6:$F$1254,2,0))</f>
        <v>CANSU BİLGİÇ</v>
      </c>
      <c r="D10" s="4" t="str">
        <f>IF(ISERROR(VLOOKUP(B10,'START LİSTE'!$B$6:$F$1254,3,0)),"",VLOOKUP(B10,'START LİSTE'!$B$6:$F$1254,3,0))</f>
        <v>CEVATPAŞA ORTAOKULU</v>
      </c>
      <c r="E10" s="5" t="str">
        <f>IF(ISERROR(VLOOKUP(B10,'START LİSTE'!$B$6:$F$1254,4,0)),"",VLOOKUP(B10,'START LİSTE'!$B$6:$F$1254,4,0))</f>
        <v>F</v>
      </c>
      <c r="F10" s="6">
        <f>IF(ISERROR(VLOOKUP($B10,'START LİSTE'!$B$6:$F$1254,5,0)),"",VLOOKUP($B10,'START LİSTE'!$B$6:$F$1254,5,0))</f>
        <v>41817</v>
      </c>
      <c r="G10" s="91">
        <v>316</v>
      </c>
      <c r="H10" s="7">
        <v>5</v>
      </c>
      <c r="I10" s="70">
        <f>IF(ISERROR(VLOOKUP($B10,'START LİSTE'!$B$6:$G$1254,6,0)),"",VLOOKUP($B10,'START LİSTE'!$B$6:$G$1254,6,0))</f>
        <v>0</v>
      </c>
    </row>
    <row r="11" spans="1:16" ht="18" customHeight="1" x14ac:dyDescent="0.2">
      <c r="A11" s="2">
        <f t="shared" si="0"/>
        <v>6</v>
      </c>
      <c r="B11" s="3">
        <v>811</v>
      </c>
      <c r="C11" s="4" t="str">
        <f>IF(ISERROR(VLOOKUP(B11,'START LİSTE'!$B$6:$F$1254,2,0)),"",VLOOKUP(B11,'START LİSTE'!$B$6:$F$1254,2,0))</f>
        <v>ELİF GÜNAL</v>
      </c>
      <c r="D11" s="4" t="str">
        <f>IF(ISERROR(VLOOKUP(B11,'START LİSTE'!$B$6:$F$1254,3,0)),"",VLOOKUP(B11,'START LİSTE'!$B$6:$F$1254,3,0))</f>
        <v>MUSTAFA KEMAL İLKOKULU</v>
      </c>
      <c r="E11" s="5" t="str">
        <f>IF(ISERROR(VLOOKUP(B11,'START LİSTE'!$B$6:$F$1254,4,0)),"",VLOOKUP(B11,'START LİSTE'!$B$6:$F$1254,4,0))</f>
        <v>F</v>
      </c>
      <c r="F11" s="6">
        <f>IF(ISERROR(VLOOKUP($B11,'START LİSTE'!$B$6:$F$1254,5,0)),"",VLOOKUP($B11,'START LİSTE'!$B$6:$F$1254,5,0))</f>
        <v>42303</v>
      </c>
      <c r="G11" s="91">
        <v>319</v>
      </c>
      <c r="H11" s="7">
        <v>6</v>
      </c>
      <c r="I11" s="70">
        <f>IF(ISERROR(VLOOKUP($B11,'START LİSTE'!$B$6:$G$1254,6,0)),"",VLOOKUP($B11,'START LİSTE'!$B$6:$G$1254,6,0))</f>
        <v>0</v>
      </c>
    </row>
    <row r="12" spans="1:16" ht="18" customHeight="1" x14ac:dyDescent="0.2">
      <c r="A12" s="2">
        <f t="shared" si="0"/>
        <v>7</v>
      </c>
      <c r="B12" s="3">
        <v>116</v>
      </c>
      <c r="C12" s="4" t="str">
        <f>IF(ISERROR(VLOOKUP(B12,'START LİSTE'!$B$6:$F$1254,2,0)),"",VLOOKUP(B12,'START LİSTE'!$B$6:$F$1254,2,0))</f>
        <v>ELA GEZGİN</v>
      </c>
      <c r="D12" s="4" t="str">
        <f>IF(ISERROR(VLOOKUP(B12,'START LİSTE'!$B$6:$F$1254,3,0)),"",VLOOKUP(B12,'START LİSTE'!$B$6:$F$1254,3,0))</f>
        <v>FERDİ</v>
      </c>
      <c r="E12" s="5" t="str">
        <f>IF(ISERROR(VLOOKUP(B12,'START LİSTE'!$B$6:$F$1254,4,0)),"",VLOOKUP(B12,'START LİSTE'!$B$6:$F$1254,4,0))</f>
        <v>F</v>
      </c>
      <c r="F12" s="6">
        <f>IF(ISERROR(VLOOKUP($B12,'START LİSTE'!$B$6:$F$1254,5,0)),"",VLOOKUP($B12,'START LİSTE'!$B$6:$F$1254,5,0))</f>
        <v>41918</v>
      </c>
      <c r="G12" s="91">
        <v>320</v>
      </c>
      <c r="H12" s="7">
        <v>7</v>
      </c>
      <c r="I12" s="70">
        <f>IF(ISERROR(VLOOKUP($B12,'START LİSTE'!$B$6:$G$1254,6,0)),"",VLOOKUP($B12,'START LİSTE'!$B$6:$G$1254,6,0))</f>
        <v>0</v>
      </c>
    </row>
    <row r="13" spans="1:16" ht="18" customHeight="1" x14ac:dyDescent="0.2">
      <c r="A13" s="2">
        <f t="shared" si="0"/>
        <v>8</v>
      </c>
      <c r="B13" s="3">
        <v>1541</v>
      </c>
      <c r="C13" s="4" t="str">
        <f>IF(ISERROR(VLOOKUP(B13,'START LİSTE'!$B$6:$F$1254,2,0)),"",VLOOKUP(B13,'START LİSTE'!$B$6:$F$1254,2,0))</f>
        <v>Öykü Naz Tetik</v>
      </c>
      <c r="D13" s="4" t="str">
        <f>IF(ISERROR(VLOOKUP(B13,'START LİSTE'!$B$6:$F$1254,3,0)),"",VLOOKUP(B13,'START LİSTE'!$B$6:$F$1254,3,0))</f>
        <v>Çanakkale Özel Akademi Ortaokulu</v>
      </c>
      <c r="E13" s="5" t="str">
        <f>IF(ISERROR(VLOOKUP(B13,'START LİSTE'!$B$6:$F$1254,4,0)),"",VLOOKUP(B13,'START LİSTE'!$B$6:$F$1254,4,0))</f>
        <v>F</v>
      </c>
      <c r="F13" s="6">
        <f>IF(ISERROR(VLOOKUP($B13,'START LİSTE'!$B$6:$F$1254,5,0)),"",VLOOKUP($B13,'START LİSTE'!$B$6:$F$1254,5,0))</f>
        <v>42150</v>
      </c>
      <c r="G13" s="91">
        <v>323</v>
      </c>
      <c r="H13" s="7">
        <v>8</v>
      </c>
      <c r="I13" s="70">
        <f>IF(ISERROR(VLOOKUP($B13,'START LİSTE'!$B$6:$G$1254,6,0)),"",VLOOKUP($B13,'START LİSTE'!$B$6:$G$1254,6,0))</f>
        <v>0</v>
      </c>
    </row>
    <row r="14" spans="1:16" ht="18" customHeight="1" x14ac:dyDescent="0.2">
      <c r="A14" s="2">
        <f t="shared" si="0"/>
        <v>9</v>
      </c>
      <c r="B14" s="3">
        <v>1880</v>
      </c>
      <c r="C14" s="4" t="str">
        <f>IF(ISERROR(VLOOKUP(B14,'START LİSTE'!$B$6:$F$1254,2,0)),"",VLOOKUP(B14,'START LİSTE'!$B$6:$F$1254,2,0))</f>
        <v xml:space="preserve">Cennet HAMMADİ </v>
      </c>
      <c r="D14" s="4" t="str">
        <f>IF(ISERROR(VLOOKUP(B14,'START LİSTE'!$B$6:$F$1254,3,0)),"",VLOOKUP(B14,'START LİSTE'!$B$6:$F$1254,3,0))</f>
        <v>ÇİÇEKLİDEDE ÖZEL İDARE O.O.</v>
      </c>
      <c r="E14" s="5" t="str">
        <f>IF(ISERROR(VLOOKUP(B14,'START LİSTE'!$B$6:$F$1254,4,0)),"",VLOOKUP(B14,'START LİSTE'!$B$6:$F$1254,4,0))</f>
        <v>T</v>
      </c>
      <c r="F14" s="6" t="str">
        <f>IF(ISERROR(VLOOKUP($B14,'START LİSTE'!$B$6:$F$1254,5,0)),"",VLOOKUP($B14,'START LİSTE'!$B$6:$F$1254,5,0))</f>
        <v>01.01.2014</v>
      </c>
      <c r="G14" s="91">
        <v>324</v>
      </c>
      <c r="H14" s="7">
        <v>9</v>
      </c>
      <c r="I14" s="70">
        <f>IF(ISERROR(VLOOKUP($B14,'START LİSTE'!$B$6:$G$1254,6,0)),"",VLOOKUP($B14,'START LİSTE'!$B$6:$G$1254,6,0))</f>
        <v>0</v>
      </c>
    </row>
    <row r="15" spans="1:16" ht="18" customHeight="1" x14ac:dyDescent="0.2">
      <c r="A15" s="2">
        <f t="shared" si="0"/>
        <v>10</v>
      </c>
      <c r="B15" s="3">
        <v>5445</v>
      </c>
      <c r="C15" s="4" t="str">
        <f>IF(ISERROR(VLOOKUP(B15,'START LİSTE'!$B$6:$F$1254,2,0)),"",VLOOKUP(B15,'START LİSTE'!$B$6:$F$1254,2,0))</f>
        <v>NİL EFE</v>
      </c>
      <c r="D15" s="4" t="str">
        <f>IF(ISERROR(VLOOKUP(B15,'START LİSTE'!$B$6:$F$1254,3,0)),"",VLOOKUP(B15,'START LİSTE'!$B$6:$F$1254,3,0))</f>
        <v>EZİNE GAZİ ORTAOKULU</v>
      </c>
      <c r="E15" s="5" t="str">
        <f>IF(ISERROR(VLOOKUP(B15,'START LİSTE'!$B$6:$F$1254,4,0)),"",VLOOKUP(B15,'START LİSTE'!$B$6:$F$1254,4,0))</f>
        <v>F</v>
      </c>
      <c r="F15" s="6">
        <f>IF(ISERROR(VLOOKUP($B15,'START LİSTE'!$B$6:$F$1254,5,0)),"",VLOOKUP($B15,'START LİSTE'!$B$6:$F$1254,5,0))</f>
        <v>42034</v>
      </c>
      <c r="G15" s="91">
        <v>326</v>
      </c>
      <c r="H15" s="7">
        <v>10</v>
      </c>
      <c r="I15" s="70">
        <f>IF(ISERROR(VLOOKUP($B15,'START LİSTE'!$B$6:$G$1254,6,0)),"",VLOOKUP($B15,'START LİSTE'!$B$6:$G$1254,6,0))</f>
        <v>0</v>
      </c>
    </row>
    <row r="16" spans="1:16" ht="18" customHeight="1" x14ac:dyDescent="0.2">
      <c r="A16" s="2">
        <f t="shared" si="0"/>
        <v>11</v>
      </c>
      <c r="B16" s="3">
        <v>1542</v>
      </c>
      <c r="C16" s="4" t="str">
        <f>IF(ISERROR(VLOOKUP(B16,'START LİSTE'!$B$6:$F$1254,2,0)),"",VLOOKUP(B16,'START LİSTE'!$B$6:$F$1254,2,0))</f>
        <v>Ekin Ayaz</v>
      </c>
      <c r="D16" s="4" t="str">
        <f>IF(ISERROR(VLOOKUP(B16,'START LİSTE'!$B$6:$F$1254,3,0)),"",VLOOKUP(B16,'START LİSTE'!$B$6:$F$1254,3,0))</f>
        <v>Çanakkale Özel Akademi Ortaokulu</v>
      </c>
      <c r="E16" s="5" t="str">
        <f>IF(ISERROR(VLOOKUP(B16,'START LİSTE'!$B$6:$F$1254,4,0)),"",VLOOKUP(B16,'START LİSTE'!$B$6:$F$1254,4,0))</f>
        <v>F</v>
      </c>
      <c r="F16" s="6">
        <f>IF(ISERROR(VLOOKUP($B16,'START LİSTE'!$B$6:$F$1254,5,0)),"",VLOOKUP($B16,'START LİSTE'!$B$6:$F$1254,5,0))</f>
        <v>42275</v>
      </c>
      <c r="G16" s="91">
        <v>327</v>
      </c>
      <c r="H16" s="7">
        <v>11</v>
      </c>
      <c r="I16" s="70">
        <f>IF(ISERROR(VLOOKUP($B16,'START LİSTE'!$B$6:$G$1254,6,0)),"",VLOOKUP($B16,'START LİSTE'!$B$6:$G$1254,6,0))</f>
        <v>0</v>
      </c>
    </row>
    <row r="17" spans="1:9" ht="18" customHeight="1" x14ac:dyDescent="0.2">
      <c r="A17" s="2">
        <f t="shared" si="0"/>
        <v>12</v>
      </c>
      <c r="B17" s="3">
        <v>3691</v>
      </c>
      <c r="C17" s="4" t="str">
        <f>IF(ISERROR(VLOOKUP(B17,'START LİSTE'!$B$6:$F$1254,2,0)),"",VLOOKUP(B17,'START LİSTE'!$B$6:$F$1254,2,0))</f>
        <v>ZEYNEP ÇİFTÇİ</v>
      </c>
      <c r="D17" s="4" t="str">
        <f>IF(ISERROR(VLOOKUP(B17,'START LİSTE'!$B$6:$F$1254,3,0)),"",VLOOKUP(B17,'START LİSTE'!$B$6:$F$1254,3,0))</f>
        <v>ATATÜRK ORTA OKULU</v>
      </c>
      <c r="E17" s="5" t="str">
        <f>IF(ISERROR(VLOOKUP(B17,'START LİSTE'!$B$6:$F$1254,4,0)),"",VLOOKUP(B17,'START LİSTE'!$B$6:$F$1254,4,0))</f>
        <v>T</v>
      </c>
      <c r="F17" s="6">
        <f>IF(ISERROR(VLOOKUP($B17,'START LİSTE'!$B$6:$F$1254,5,0)),"",VLOOKUP($B17,'START LİSTE'!$B$6:$F$1254,5,0))</f>
        <v>41844</v>
      </c>
      <c r="G17" s="91">
        <v>339</v>
      </c>
      <c r="H17" s="7">
        <v>12</v>
      </c>
      <c r="I17" s="70">
        <f>IF(ISERROR(VLOOKUP($B17,'START LİSTE'!$B$6:$G$1254,6,0)),"",VLOOKUP($B17,'START LİSTE'!$B$6:$G$1254,6,0))</f>
        <v>0</v>
      </c>
    </row>
    <row r="18" spans="1:9" ht="18" customHeight="1" x14ac:dyDescent="0.2">
      <c r="A18" s="2">
        <f t="shared" si="0"/>
        <v>13</v>
      </c>
      <c r="B18" s="3">
        <v>3696</v>
      </c>
      <c r="C18" s="4" t="str">
        <f>IF(ISERROR(VLOOKUP(B18,'START LİSTE'!$B$6:$F$1254,2,0)),"",VLOOKUP(B18,'START LİSTE'!$B$6:$F$1254,2,0))</f>
        <v>MİRAY ERSÖZ</v>
      </c>
      <c r="D18" s="4" t="str">
        <f>IF(ISERROR(VLOOKUP(B18,'START LİSTE'!$B$6:$F$1254,3,0)),"",VLOOKUP(B18,'START LİSTE'!$B$6:$F$1254,3,0))</f>
        <v>ATATÜRK ORTA OKULU</v>
      </c>
      <c r="E18" s="5" t="str">
        <f>IF(ISERROR(VLOOKUP(B18,'START LİSTE'!$B$6:$F$1254,4,0)),"",VLOOKUP(B18,'START LİSTE'!$B$6:$F$1254,4,0))</f>
        <v>T</v>
      </c>
      <c r="F18" s="6">
        <f>IF(ISERROR(VLOOKUP($B18,'START LİSTE'!$B$6:$F$1254,5,0)),"",VLOOKUP($B18,'START LİSTE'!$B$6:$F$1254,5,0))</f>
        <v>41684</v>
      </c>
      <c r="G18" s="91">
        <v>344</v>
      </c>
      <c r="H18" s="7">
        <v>13</v>
      </c>
      <c r="I18" s="70">
        <f>IF(ISERROR(VLOOKUP($B18,'START LİSTE'!$B$6:$G$1254,6,0)),"",VLOOKUP($B18,'START LİSTE'!$B$6:$G$1254,6,0))</f>
        <v>0</v>
      </c>
    </row>
    <row r="19" spans="1:9" ht="18" customHeight="1" x14ac:dyDescent="0.2">
      <c r="A19" s="2">
        <f t="shared" si="0"/>
        <v>14</v>
      </c>
      <c r="B19" s="3">
        <v>3697</v>
      </c>
      <c r="C19" s="4" t="str">
        <f>IF(ISERROR(VLOOKUP(B19,'START LİSTE'!$B$6:$F$1254,2,0)),"",VLOOKUP(B19,'START LİSTE'!$B$6:$F$1254,2,0))</f>
        <v>ADA ERVA ÇETİNKAYA</v>
      </c>
      <c r="D19" s="4" t="str">
        <f>IF(ISERROR(VLOOKUP(B19,'START LİSTE'!$B$6:$F$1254,3,0)),"",VLOOKUP(B19,'START LİSTE'!$B$6:$F$1254,3,0))</f>
        <v>ATATÜRK ORTA OKULU</v>
      </c>
      <c r="E19" s="5" t="str">
        <f>IF(ISERROR(VLOOKUP(B19,'START LİSTE'!$B$6:$F$1254,4,0)),"",VLOOKUP(B19,'START LİSTE'!$B$6:$F$1254,4,0))</f>
        <v>T</v>
      </c>
      <c r="F19" s="6">
        <f>IF(ISERROR(VLOOKUP($B19,'START LİSTE'!$B$6:$F$1254,5,0)),"",VLOOKUP($B19,'START LİSTE'!$B$6:$F$1254,5,0))</f>
        <v>41908</v>
      </c>
      <c r="G19" s="91">
        <v>348</v>
      </c>
      <c r="H19" s="7">
        <v>14</v>
      </c>
      <c r="I19" s="70">
        <f>IF(ISERROR(VLOOKUP($B19,'START LİSTE'!$B$6:$G$1254,6,0)),"",VLOOKUP($B19,'START LİSTE'!$B$6:$G$1254,6,0))</f>
        <v>0</v>
      </c>
    </row>
    <row r="20" spans="1:9" ht="18" customHeight="1" x14ac:dyDescent="0.2">
      <c r="A20" s="2">
        <f t="shared" si="0"/>
        <v>15</v>
      </c>
      <c r="B20" s="3">
        <v>3699</v>
      </c>
      <c r="C20" s="4" t="str">
        <f>IF(ISERROR(VLOOKUP(B20,'START LİSTE'!$B$6:$F$1254,2,0)),"",VLOOKUP(B20,'START LİSTE'!$B$6:$F$1254,2,0))</f>
        <v>SELMA SUNA ÖZARSLAN</v>
      </c>
      <c r="D20" s="4" t="str">
        <f>IF(ISERROR(VLOOKUP(B20,'START LİSTE'!$B$6:$F$1254,3,0)),"",VLOOKUP(B20,'START LİSTE'!$B$6:$F$1254,3,0))</f>
        <v>ATATÜRK ORTA OKULU</v>
      </c>
      <c r="E20" s="5" t="str">
        <f>IF(ISERROR(VLOOKUP(B20,'START LİSTE'!$B$6:$F$1254,4,0)),"",VLOOKUP(B20,'START LİSTE'!$B$6:$F$1254,4,0))</f>
        <v>T</v>
      </c>
      <c r="F20" s="6">
        <f>IF(ISERROR(VLOOKUP($B20,'START LİSTE'!$B$6:$F$1254,5,0)),"",VLOOKUP($B20,'START LİSTE'!$B$6:$F$1254,5,0))</f>
        <v>41844</v>
      </c>
      <c r="G20" s="91">
        <v>352</v>
      </c>
      <c r="H20" s="7">
        <v>15</v>
      </c>
      <c r="I20" s="70">
        <f>IF(ISERROR(VLOOKUP($B20,'START LİSTE'!$B$6:$G$1254,6,0)),"",VLOOKUP($B20,'START LİSTE'!$B$6:$G$1254,6,0))</f>
        <v>0</v>
      </c>
    </row>
    <row r="21" spans="1:9" ht="18" customHeight="1" x14ac:dyDescent="0.2">
      <c r="A21" s="2">
        <f t="shared" si="0"/>
        <v>16</v>
      </c>
      <c r="B21" s="3">
        <v>1862</v>
      </c>
      <c r="C21" s="4" t="str">
        <f>IF(ISERROR(VLOOKUP(B21,'START LİSTE'!$B$6:$F$1254,2,0)),"",VLOOKUP(B21,'START LİSTE'!$B$6:$F$1254,2,0))</f>
        <v xml:space="preserve">Miray Su AKKAYA </v>
      </c>
      <c r="D21" s="4" t="str">
        <f>IF(ISERROR(VLOOKUP(B21,'START LİSTE'!$B$6:$F$1254,3,0)),"",VLOOKUP(B21,'START LİSTE'!$B$6:$F$1254,3,0))</f>
        <v>ÇİÇEKLİDEDE ÖZEL İDARE O.O.</v>
      </c>
      <c r="E21" s="5" t="str">
        <f>IF(ISERROR(VLOOKUP(B21,'START LİSTE'!$B$6:$F$1254,4,0)),"",VLOOKUP(B21,'START LİSTE'!$B$6:$F$1254,4,0))</f>
        <v>T</v>
      </c>
      <c r="F21" s="6" t="str">
        <f>IF(ISERROR(VLOOKUP($B21,'START LİSTE'!$B$6:$F$1254,5,0)),"",VLOOKUP($B21,'START LİSTE'!$B$6:$F$1254,5,0))</f>
        <v>04.07.2015</v>
      </c>
      <c r="G21" s="91">
        <v>353</v>
      </c>
      <c r="H21" s="7">
        <v>16</v>
      </c>
      <c r="I21" s="70">
        <f>IF(ISERROR(VLOOKUP($B21,'START LİSTE'!$B$6:$G$1254,6,0)),"",VLOOKUP($B21,'START LİSTE'!$B$6:$G$1254,6,0))</f>
        <v>0</v>
      </c>
    </row>
    <row r="22" spans="1:9" ht="18" customHeight="1" x14ac:dyDescent="0.2">
      <c r="A22" s="2">
        <f t="shared" si="0"/>
        <v>17</v>
      </c>
      <c r="B22" s="3">
        <v>1870</v>
      </c>
      <c r="C22" s="4" t="str">
        <f>IF(ISERROR(VLOOKUP(B22,'START LİSTE'!$B$6:$F$1254,2,0)),"",VLOOKUP(B22,'START LİSTE'!$B$6:$F$1254,2,0))</f>
        <v>Elif Eylül YURTSEVEN</v>
      </c>
      <c r="D22" s="4" t="str">
        <f>IF(ISERROR(VLOOKUP(B22,'START LİSTE'!$B$6:$F$1254,3,0)),"",VLOOKUP(B22,'START LİSTE'!$B$6:$F$1254,3,0))</f>
        <v>ÇİÇEKLİDEDE ÖZEL İDARE O.O.</v>
      </c>
      <c r="E22" s="5" t="str">
        <f>IF(ISERROR(VLOOKUP(B22,'START LİSTE'!$B$6:$F$1254,4,0)),"",VLOOKUP(B22,'START LİSTE'!$B$6:$F$1254,4,0))</f>
        <v>T</v>
      </c>
      <c r="F22" s="6" t="str">
        <f>IF(ISERROR(VLOOKUP($B22,'START LİSTE'!$B$6:$F$1254,5,0)),"",VLOOKUP($B22,'START LİSTE'!$B$6:$F$1254,5,0))</f>
        <v>26.08.2015</v>
      </c>
      <c r="G22" s="91">
        <v>405</v>
      </c>
      <c r="H22" s="7">
        <v>17</v>
      </c>
      <c r="I22" s="70">
        <f>IF(ISERROR(VLOOKUP($B22,'START LİSTE'!$B$6:$G$1254,6,0)),"",VLOOKUP($B22,'START LİSTE'!$B$6:$G$1254,6,0))</f>
        <v>0</v>
      </c>
    </row>
    <row r="23" spans="1:9" ht="18" customHeight="1" x14ac:dyDescent="0.2">
      <c r="A23" s="2">
        <f t="shared" si="0"/>
        <v>18</v>
      </c>
      <c r="B23" s="3">
        <v>1864</v>
      </c>
      <c r="C23" s="4" t="str">
        <f>IF(ISERROR(VLOOKUP(B23,'START LİSTE'!$B$6:$F$1254,2,0)),"",VLOOKUP(B23,'START LİSTE'!$B$6:$F$1254,2,0))</f>
        <v>YAĞMUR BOZAN</v>
      </c>
      <c r="D23" s="4" t="str">
        <f>IF(ISERROR(VLOOKUP(B23,'START LİSTE'!$B$6:$F$1254,3,0)),"",VLOOKUP(B23,'START LİSTE'!$B$6:$F$1254,3,0))</f>
        <v>ÇİÇEKLİDEDE ÖZEL İDARE O.O.</v>
      </c>
      <c r="E23" s="5" t="str">
        <f>IF(ISERROR(VLOOKUP(B23,'START LİSTE'!$B$6:$F$1254,4,0)),"",VLOOKUP(B23,'START LİSTE'!$B$6:$F$1254,4,0))</f>
        <v>T</v>
      </c>
      <c r="F23" s="6" t="str">
        <f>IF(ISERROR(VLOOKUP($B23,'START LİSTE'!$B$6:$F$1254,5,0)),"",VLOOKUP($B23,'START LİSTE'!$B$6:$F$1254,5,0))</f>
        <v>09.01.2014</v>
      </c>
      <c r="G23" s="91">
        <v>411</v>
      </c>
      <c r="H23" s="7">
        <v>18</v>
      </c>
      <c r="I23" s="70">
        <f>IF(ISERROR(VLOOKUP($B23,'START LİSTE'!$B$6:$G$1254,6,0)),"",VLOOKUP($B23,'START LİSTE'!$B$6:$G$1254,6,0))</f>
        <v>0</v>
      </c>
    </row>
    <row r="24" spans="1:9" ht="18" customHeight="1" x14ac:dyDescent="0.2">
      <c r="A24" s="2">
        <f t="shared" si="0"/>
        <v>19</v>
      </c>
      <c r="B24" s="3">
        <v>1863</v>
      </c>
      <c r="C24" s="4" t="str">
        <f>IF(ISERROR(VLOOKUP(B24,'START LİSTE'!$B$6:$F$1254,2,0)),"",VLOOKUP(B24,'START LİSTE'!$B$6:$F$1254,2,0))</f>
        <v xml:space="preserve">Canan ŞAKAR </v>
      </c>
      <c r="D24" s="4" t="str">
        <f>IF(ISERROR(VLOOKUP(B24,'START LİSTE'!$B$6:$F$1254,3,0)),"",VLOOKUP(B24,'START LİSTE'!$B$6:$F$1254,3,0))</f>
        <v>ÇİÇEKLİDEDE ÖZEL İDARE O.O.</v>
      </c>
      <c r="E24" s="5" t="str">
        <f>IF(ISERROR(VLOOKUP(B24,'START LİSTE'!$B$6:$F$1254,4,0)),"",VLOOKUP(B24,'START LİSTE'!$B$6:$F$1254,4,0))</f>
        <v>T</v>
      </c>
      <c r="F24" s="6" t="str">
        <f>IF(ISERROR(VLOOKUP($B24,'START LİSTE'!$B$6:$F$1254,5,0)),"",VLOOKUP($B24,'START LİSTE'!$B$6:$F$1254,5,0))</f>
        <v>28.04.2014</v>
      </c>
      <c r="G24" s="91">
        <v>414</v>
      </c>
      <c r="H24" s="7">
        <v>19</v>
      </c>
      <c r="I24" s="70">
        <f>IF(ISERROR(VLOOKUP($B24,'START LİSTE'!$B$6:$G$1254,6,0)),"",VLOOKUP($B24,'START LİSTE'!$B$6:$G$1254,6,0))</f>
        <v>0</v>
      </c>
    </row>
    <row r="25" spans="1:9" ht="18" customHeight="1" x14ac:dyDescent="0.2">
      <c r="A25" s="2">
        <f t="shared" si="0"/>
        <v>20</v>
      </c>
      <c r="B25" s="3">
        <v>1861</v>
      </c>
      <c r="C25" s="4" t="str">
        <f>IF(ISERROR(VLOOKUP(B25,'START LİSTE'!$B$6:$F$1254,2,0)),"",VLOOKUP(B25,'START LİSTE'!$B$6:$F$1254,2,0))</f>
        <v>Eylül Kaya</v>
      </c>
      <c r="D25" s="4" t="str">
        <f>IF(ISERROR(VLOOKUP(B25,'START LİSTE'!$B$6:$F$1254,3,0)),"",VLOOKUP(B25,'START LİSTE'!$B$6:$F$1254,3,0))</f>
        <v>ÇİÇEKLİDEDE ÖZEL İDARE O.O.</v>
      </c>
      <c r="E25" s="5" t="str">
        <f>IF(ISERROR(VLOOKUP(B25,'START LİSTE'!$B$6:$F$1254,4,0)),"",VLOOKUP(B25,'START LİSTE'!$B$6:$F$1254,4,0))</f>
        <v>T</v>
      </c>
      <c r="F25" s="6" t="str">
        <f>IF(ISERROR(VLOOKUP($B25,'START LİSTE'!$B$6:$F$1254,5,0)),"",VLOOKUP($B25,'START LİSTE'!$B$6:$F$1254,5,0))</f>
        <v>18.09.2015</v>
      </c>
      <c r="G25" s="91">
        <v>419</v>
      </c>
      <c r="H25" s="7">
        <v>20</v>
      </c>
      <c r="I25" s="70">
        <f>IF(ISERROR(VLOOKUP($B25,'START LİSTE'!$B$6:$G$1254,6,0)),"",VLOOKUP($B25,'START LİSTE'!$B$6:$G$1254,6,0))</f>
        <v>0</v>
      </c>
    </row>
    <row r="26" spans="1:9" ht="18" customHeight="1" x14ac:dyDescent="0.2">
      <c r="A26" s="2">
        <f t="shared" si="0"/>
        <v>21</v>
      </c>
      <c r="B26" s="3">
        <v>318</v>
      </c>
      <c r="C26" s="4" t="str">
        <f>IF(ISERROR(VLOOKUP(B26,'START LİSTE'!$B$6:$F$1254,2,0)),"",VLOOKUP(B26,'START LİSTE'!$B$6:$F$1254,2,0))</f>
        <v>ZÜLEYHA ASEL KORKMAZ</v>
      </c>
      <c r="D26" s="4" t="str">
        <f>IF(ISERROR(VLOOKUP(B26,'START LİSTE'!$B$6:$F$1254,3,0)),"",VLOOKUP(B26,'START LİSTE'!$B$6:$F$1254,3,0))</f>
        <v>Hüseyin Akif Terzioğlu İlkokulu</v>
      </c>
      <c r="E26" s="5" t="str">
        <f>IF(ISERROR(VLOOKUP(B26,'START LİSTE'!$B$6:$F$1254,4,0)),"",VLOOKUP(B26,'START LİSTE'!$B$6:$F$1254,4,0))</f>
        <v>F</v>
      </c>
      <c r="F26" s="6">
        <f>IF(ISERROR(VLOOKUP($B26,'START LİSTE'!$B$6:$F$1254,5,0)),"",VLOOKUP($B26,'START LİSTE'!$B$6:$F$1254,5,0))</f>
        <v>42288</v>
      </c>
      <c r="G26" s="91">
        <v>421</v>
      </c>
      <c r="H26" s="7">
        <v>21</v>
      </c>
      <c r="I26" s="70">
        <f>IF(ISERROR(VLOOKUP($B26,'START LİSTE'!$B$6:$G$1254,6,0)),"",VLOOKUP($B26,'START LİSTE'!$B$6:$G$1254,6,0))</f>
        <v>0</v>
      </c>
    </row>
    <row r="27" spans="1:9" ht="18" customHeight="1" x14ac:dyDescent="0.2">
      <c r="A27" s="2" t="str">
        <f t="shared" si="0"/>
        <v/>
      </c>
      <c r="B27" s="3"/>
      <c r="C27" s="4" t="str">
        <f>IF(ISERROR(VLOOKUP(B27,'START LİSTE'!$B$6:$F$1254,2,0)),"",VLOOKUP(B27,'START LİSTE'!$B$6:$F$1254,2,0))</f>
        <v/>
      </c>
      <c r="D27" s="4" t="str">
        <f>IF(ISERROR(VLOOKUP(B27,'START LİSTE'!$B$6:$F$1254,3,0)),"",VLOOKUP(B27,'START LİSTE'!$B$6:$F$1254,3,0))</f>
        <v/>
      </c>
      <c r="E27" s="5" t="str">
        <f>IF(ISERROR(VLOOKUP(B27,'START LİSTE'!$B$6:$F$1254,4,0)),"",VLOOKUP(B27,'START LİSTE'!$B$6:$F$1254,4,0))</f>
        <v/>
      </c>
      <c r="F27" s="6" t="str">
        <f>IF(ISERROR(VLOOKUP($B27,'START LİSTE'!$B$6:$F$1254,5,0)),"",VLOOKUP($B27,'START LİSTE'!$B$6:$F$1254,5,0))</f>
        <v/>
      </c>
      <c r="G27" s="91"/>
      <c r="H27" s="7" t="str">
        <f t="shared" ref="H8:H43" si="1">IF(OR(G27="DQ",G27="DNF",G27="DNS"),"-",IF(B27&lt;&gt;"",IF(E27="F",H26,H26+1),""))</f>
        <v/>
      </c>
      <c r="I27" s="70" t="str">
        <f>IF(ISERROR(VLOOKUP($B27,'START LİSTE'!$B$6:$G$1254,6,0)),"",VLOOKUP($B27,'START LİSTE'!$B$6:$G$1254,6,0))</f>
        <v/>
      </c>
    </row>
    <row r="28" spans="1:9" ht="18" customHeight="1" x14ac:dyDescent="0.2">
      <c r="A28" s="2" t="str">
        <f t="shared" si="0"/>
        <v/>
      </c>
      <c r="B28" s="3"/>
      <c r="C28" s="4" t="str">
        <f>IF(ISERROR(VLOOKUP(B28,'START LİSTE'!$B$6:$F$1254,2,0)),"",VLOOKUP(B28,'START LİSTE'!$B$6:$F$1254,2,0))</f>
        <v/>
      </c>
      <c r="D28" s="4" t="str">
        <f>IF(ISERROR(VLOOKUP(B28,'START LİSTE'!$B$6:$F$1254,3,0)),"",VLOOKUP(B28,'START LİSTE'!$B$6:$F$1254,3,0))</f>
        <v/>
      </c>
      <c r="E28" s="5" t="str">
        <f>IF(ISERROR(VLOOKUP(B28,'START LİSTE'!$B$6:$F$1254,4,0)),"",VLOOKUP(B28,'START LİSTE'!$B$6:$F$1254,4,0))</f>
        <v/>
      </c>
      <c r="F28" s="6" t="str">
        <f>IF(ISERROR(VLOOKUP($B28,'START LİSTE'!$B$6:$F$1254,5,0)),"",VLOOKUP($B28,'START LİSTE'!$B$6:$F$1254,5,0))</f>
        <v/>
      </c>
      <c r="G28" s="91"/>
      <c r="H28" s="7" t="str">
        <f t="shared" si="1"/>
        <v/>
      </c>
      <c r="I28" s="70" t="str">
        <f>IF(ISERROR(VLOOKUP($B28,'START LİSTE'!$B$6:$G$1254,6,0)),"",VLOOKUP($B28,'START LİSTE'!$B$6:$G$1254,6,0))</f>
        <v/>
      </c>
    </row>
    <row r="29" spans="1:9" ht="18" customHeight="1" x14ac:dyDescent="0.2">
      <c r="A29" s="2" t="str">
        <f t="shared" si="0"/>
        <v/>
      </c>
      <c r="B29" s="160"/>
      <c r="C29" s="4" t="str">
        <f>IF(ISERROR(VLOOKUP(B29,'START LİSTE'!$B$6:$F$1254,2,0)),"",VLOOKUP(B29,'START LİSTE'!$B$6:$F$1254,2,0))</f>
        <v/>
      </c>
      <c r="D29" s="4" t="str">
        <f>IF(ISERROR(VLOOKUP(B29,'START LİSTE'!$B$6:$F$1254,3,0)),"",VLOOKUP(B29,'START LİSTE'!$B$6:$F$1254,3,0))</f>
        <v/>
      </c>
      <c r="E29" s="5" t="str">
        <f>IF(ISERROR(VLOOKUP(B29,'START LİSTE'!$B$6:$F$1254,4,0)),"",VLOOKUP(B29,'START LİSTE'!$B$6:$F$1254,4,0))</f>
        <v/>
      </c>
      <c r="F29" s="6" t="str">
        <f>IF(ISERROR(VLOOKUP($B29,'START LİSTE'!$B$6:$F$1254,5,0)),"",VLOOKUP($B29,'START LİSTE'!$B$6:$F$1254,5,0))</f>
        <v/>
      </c>
      <c r="G29" s="91"/>
      <c r="H29" s="7" t="str">
        <f t="shared" si="1"/>
        <v/>
      </c>
      <c r="I29" s="70" t="str">
        <f>IF(ISERROR(VLOOKUP($B29,'START LİSTE'!$B$6:$G$1254,6,0)),"",VLOOKUP($B29,'START LİSTE'!$B$6:$G$1254,6,0))</f>
        <v/>
      </c>
    </row>
    <row r="30" spans="1:9" ht="18" customHeight="1" x14ac:dyDescent="0.2">
      <c r="A30" s="2" t="str">
        <f t="shared" si="0"/>
        <v/>
      </c>
      <c r="B30" s="3"/>
      <c r="C30" s="4" t="str">
        <f>IF(ISERROR(VLOOKUP(B30,'START LİSTE'!$B$6:$F$1254,2,0)),"",VLOOKUP(B30,'START LİSTE'!$B$6:$F$1254,2,0))</f>
        <v/>
      </c>
      <c r="D30" s="4" t="str">
        <f>IF(ISERROR(VLOOKUP(B30,'START LİSTE'!$B$6:$F$1254,3,0)),"",VLOOKUP(B30,'START LİSTE'!$B$6:$F$1254,3,0))</f>
        <v/>
      </c>
      <c r="E30" s="5" t="str">
        <f>IF(ISERROR(VLOOKUP(B30,'START LİSTE'!$B$6:$F$1254,4,0)),"",VLOOKUP(B30,'START LİSTE'!$B$6:$F$1254,4,0))</f>
        <v/>
      </c>
      <c r="F30" s="6" t="str">
        <f>IF(ISERROR(VLOOKUP($B30,'START LİSTE'!$B$6:$F$1254,5,0)),"",VLOOKUP($B30,'START LİSTE'!$B$6:$F$1254,5,0))</f>
        <v/>
      </c>
      <c r="G30" s="91"/>
      <c r="H30" s="7" t="str">
        <f t="shared" si="1"/>
        <v/>
      </c>
      <c r="I30" s="70" t="str">
        <f>IF(ISERROR(VLOOKUP($B30,'START LİSTE'!$B$6:$G$1254,6,0)),"",VLOOKUP($B30,'START LİSTE'!$B$6:$G$1254,6,0))</f>
        <v/>
      </c>
    </row>
    <row r="31" spans="1:9" ht="18" customHeight="1" x14ac:dyDescent="0.2">
      <c r="A31" s="2" t="str">
        <f t="shared" si="0"/>
        <v/>
      </c>
      <c r="B31" s="3"/>
      <c r="C31" s="4" t="str">
        <f>IF(ISERROR(VLOOKUP(B31,'START LİSTE'!$B$6:$F$1254,2,0)),"",VLOOKUP(B31,'START LİSTE'!$B$6:$F$1254,2,0))</f>
        <v/>
      </c>
      <c r="D31" s="4" t="str">
        <f>IF(ISERROR(VLOOKUP(B31,'START LİSTE'!$B$6:$F$1254,3,0)),"",VLOOKUP(B31,'START LİSTE'!$B$6:$F$1254,3,0))</f>
        <v/>
      </c>
      <c r="E31" s="5" t="str">
        <f>IF(ISERROR(VLOOKUP(B31,'START LİSTE'!$B$6:$F$1254,4,0)),"",VLOOKUP(B31,'START LİSTE'!$B$6:$F$1254,4,0))</f>
        <v/>
      </c>
      <c r="F31" s="6" t="str">
        <f>IF(ISERROR(VLOOKUP($B31,'START LİSTE'!$B$6:$F$1254,5,0)),"",VLOOKUP($B31,'START LİSTE'!$B$6:$F$1254,5,0))</f>
        <v/>
      </c>
      <c r="G31" s="91"/>
      <c r="H31" s="7" t="str">
        <f t="shared" si="1"/>
        <v/>
      </c>
      <c r="I31" s="70" t="str">
        <f>IF(ISERROR(VLOOKUP($B31,'START LİSTE'!$B$6:$G$1254,6,0)),"",VLOOKUP($B31,'START LİSTE'!$B$6:$G$1254,6,0))</f>
        <v/>
      </c>
    </row>
    <row r="32" spans="1:9" ht="18" customHeight="1" x14ac:dyDescent="0.2">
      <c r="A32" s="2" t="str">
        <f t="shared" si="0"/>
        <v/>
      </c>
      <c r="B32" s="3"/>
      <c r="C32" s="4" t="str">
        <f>IF(ISERROR(VLOOKUP(B32,'START LİSTE'!$B$6:$F$1254,2,0)),"",VLOOKUP(B32,'START LİSTE'!$B$6:$F$1254,2,0))</f>
        <v/>
      </c>
      <c r="D32" s="4" t="str">
        <f>IF(ISERROR(VLOOKUP(B32,'START LİSTE'!$B$6:$F$1254,3,0)),"",VLOOKUP(B32,'START LİSTE'!$B$6:$F$1254,3,0))</f>
        <v/>
      </c>
      <c r="E32" s="5" t="str">
        <f>IF(ISERROR(VLOOKUP(B32,'START LİSTE'!$B$6:$F$1254,4,0)),"",VLOOKUP(B32,'START LİSTE'!$B$6:$F$1254,4,0))</f>
        <v/>
      </c>
      <c r="F32" s="6" t="str">
        <f>IF(ISERROR(VLOOKUP($B32,'START LİSTE'!$B$6:$F$1254,5,0)),"",VLOOKUP($B32,'START LİSTE'!$B$6:$F$1254,5,0))</f>
        <v/>
      </c>
      <c r="G32" s="91"/>
      <c r="H32" s="7" t="str">
        <f t="shared" si="1"/>
        <v/>
      </c>
      <c r="I32" s="70" t="str">
        <f>IF(ISERROR(VLOOKUP($B32,'START LİSTE'!$B$6:$G$1254,6,0)),"",VLOOKUP($B32,'START LİSTE'!$B$6:$G$1254,6,0))</f>
        <v/>
      </c>
    </row>
    <row r="33" spans="1:9" ht="18" customHeight="1" x14ac:dyDescent="0.2">
      <c r="A33" s="2" t="str">
        <f t="shared" si="0"/>
        <v/>
      </c>
      <c r="B33" s="3"/>
      <c r="C33" s="4" t="str">
        <f>IF(ISERROR(VLOOKUP(B33,'START LİSTE'!$B$6:$F$1254,2,0)),"",VLOOKUP(B33,'START LİSTE'!$B$6:$F$1254,2,0))</f>
        <v/>
      </c>
      <c r="D33" s="4" t="str">
        <f>IF(ISERROR(VLOOKUP(B33,'START LİSTE'!$B$6:$F$1254,3,0)),"",VLOOKUP(B33,'START LİSTE'!$B$6:$F$1254,3,0))</f>
        <v/>
      </c>
      <c r="E33" s="5" t="str">
        <f>IF(ISERROR(VLOOKUP(B33,'START LİSTE'!$B$6:$F$1254,4,0)),"",VLOOKUP(B33,'START LİSTE'!$B$6:$F$1254,4,0))</f>
        <v/>
      </c>
      <c r="F33" s="6" t="str">
        <f>IF(ISERROR(VLOOKUP($B33,'START LİSTE'!$B$6:$F$1254,5,0)),"",VLOOKUP($B33,'START LİSTE'!$B$6:$F$1254,5,0))</f>
        <v/>
      </c>
      <c r="G33" s="91"/>
      <c r="H33" s="7" t="str">
        <f t="shared" si="1"/>
        <v/>
      </c>
      <c r="I33" s="70" t="str">
        <f>IF(ISERROR(VLOOKUP($B33,'START LİSTE'!$B$6:$G$1254,6,0)),"",VLOOKUP($B33,'START LİSTE'!$B$6:$G$1254,6,0))</f>
        <v/>
      </c>
    </row>
    <row r="34" spans="1:9" ht="18" customHeight="1" x14ac:dyDescent="0.2">
      <c r="A34" s="2" t="str">
        <f t="shared" si="0"/>
        <v/>
      </c>
      <c r="B34" s="3"/>
      <c r="C34" s="4" t="str">
        <f>IF(ISERROR(VLOOKUP(B34,'START LİSTE'!$B$6:$F$1254,2,0)),"",VLOOKUP(B34,'START LİSTE'!$B$6:$F$1254,2,0))</f>
        <v/>
      </c>
      <c r="D34" s="4" t="str">
        <f>IF(ISERROR(VLOOKUP(B34,'START LİSTE'!$B$6:$F$1254,3,0)),"",VLOOKUP(B34,'START LİSTE'!$B$6:$F$1254,3,0))</f>
        <v/>
      </c>
      <c r="E34" s="5" t="str">
        <f>IF(ISERROR(VLOOKUP(B34,'START LİSTE'!$B$6:$F$1254,4,0)),"",VLOOKUP(B34,'START LİSTE'!$B$6:$F$1254,4,0))</f>
        <v/>
      </c>
      <c r="F34" s="6" t="str">
        <f>IF(ISERROR(VLOOKUP($B34,'START LİSTE'!$B$6:$F$1254,5,0)),"",VLOOKUP($B34,'START LİSTE'!$B$6:$F$1254,5,0))</f>
        <v/>
      </c>
      <c r="G34" s="91"/>
      <c r="H34" s="7" t="str">
        <f t="shared" si="1"/>
        <v/>
      </c>
      <c r="I34" s="70" t="str">
        <f>IF(ISERROR(VLOOKUP($B34,'START LİSTE'!$B$6:$G$1254,6,0)),"",VLOOKUP($B34,'START LİSTE'!$B$6:$G$1254,6,0))</f>
        <v/>
      </c>
    </row>
    <row r="35" spans="1:9" ht="18" customHeight="1" x14ac:dyDescent="0.2">
      <c r="A35" s="2" t="str">
        <f t="shared" si="0"/>
        <v/>
      </c>
      <c r="B35" s="3"/>
      <c r="C35" s="4" t="str">
        <f>IF(ISERROR(VLOOKUP(B35,'START LİSTE'!$B$6:$F$1254,2,0)),"",VLOOKUP(B35,'START LİSTE'!$B$6:$F$1254,2,0))</f>
        <v/>
      </c>
      <c r="D35" s="4" t="str">
        <f>IF(ISERROR(VLOOKUP(B35,'START LİSTE'!$B$6:$F$1254,3,0)),"",VLOOKUP(B35,'START LİSTE'!$B$6:$F$1254,3,0))</f>
        <v/>
      </c>
      <c r="E35" s="5" t="str">
        <f>IF(ISERROR(VLOOKUP(B35,'START LİSTE'!$B$6:$F$1254,4,0)),"",VLOOKUP(B35,'START LİSTE'!$B$6:$F$1254,4,0))</f>
        <v/>
      </c>
      <c r="F35" s="6" t="str">
        <f>IF(ISERROR(VLOOKUP($B35,'START LİSTE'!$B$6:$F$1254,5,0)),"",VLOOKUP($B35,'START LİSTE'!$B$6:$F$1254,5,0))</f>
        <v/>
      </c>
      <c r="G35" s="91"/>
      <c r="H35" s="7" t="str">
        <f t="shared" si="1"/>
        <v/>
      </c>
      <c r="I35" s="70" t="str">
        <f>IF(ISERROR(VLOOKUP($B35,'START LİSTE'!$B$6:$G$1254,6,0)),"",VLOOKUP($B35,'START LİSTE'!$B$6:$G$1254,6,0))</f>
        <v/>
      </c>
    </row>
    <row r="36" spans="1:9" ht="18" customHeight="1" x14ac:dyDescent="0.2">
      <c r="A36" s="2" t="str">
        <f t="shared" ref="A36:A43" si="2">IF(B36&lt;&gt;"",A35+1,"")</f>
        <v/>
      </c>
      <c r="B36" s="3"/>
      <c r="C36" s="4" t="str">
        <f>IF(ISERROR(VLOOKUP(B36,'START LİSTE'!$B$6:$F$1254,2,0)),"",VLOOKUP(B36,'START LİSTE'!$B$6:$F$1254,2,0))</f>
        <v/>
      </c>
      <c r="D36" s="4" t="str">
        <f>IF(ISERROR(VLOOKUP(B36,'START LİSTE'!$B$6:$F$1254,3,0)),"",VLOOKUP(B36,'START LİSTE'!$B$6:$F$1254,3,0))</f>
        <v/>
      </c>
      <c r="E36" s="5" t="str">
        <f>IF(ISERROR(VLOOKUP(B36,'START LİSTE'!$B$6:$F$1254,4,0)),"",VLOOKUP(B36,'START LİSTE'!$B$6:$F$1254,4,0))</f>
        <v/>
      </c>
      <c r="F36" s="6" t="str">
        <f>IF(ISERROR(VLOOKUP($B36,'START LİSTE'!$B$6:$F$1254,5,0)),"",VLOOKUP($B36,'START LİSTE'!$B$6:$F$1254,5,0))</f>
        <v/>
      </c>
      <c r="G36" s="91"/>
      <c r="H36" s="7" t="str">
        <f t="shared" si="1"/>
        <v/>
      </c>
      <c r="I36" s="70" t="str">
        <f>IF(ISERROR(VLOOKUP($B36,'START LİSTE'!$B$6:$G$1254,6,0)),"",VLOOKUP($B36,'START LİSTE'!$B$6:$G$1254,6,0))</f>
        <v/>
      </c>
    </row>
    <row r="37" spans="1:9" ht="18" customHeight="1" x14ac:dyDescent="0.2">
      <c r="A37" s="2" t="str">
        <f t="shared" si="2"/>
        <v/>
      </c>
      <c r="B37" s="3"/>
      <c r="C37" s="4" t="str">
        <f>IF(ISERROR(VLOOKUP(B37,'START LİSTE'!$B$6:$F$1254,2,0)),"",VLOOKUP(B37,'START LİSTE'!$B$6:$F$1254,2,0))</f>
        <v/>
      </c>
      <c r="D37" s="4" t="str">
        <f>IF(ISERROR(VLOOKUP(B37,'START LİSTE'!$B$6:$F$1254,3,0)),"",VLOOKUP(B37,'START LİSTE'!$B$6:$F$1254,3,0))</f>
        <v/>
      </c>
      <c r="E37" s="5" t="str">
        <f>IF(ISERROR(VLOOKUP(B37,'START LİSTE'!$B$6:$F$1254,4,0)),"",VLOOKUP(B37,'START LİSTE'!$B$6:$F$1254,4,0))</f>
        <v/>
      </c>
      <c r="F37" s="6" t="str">
        <f>IF(ISERROR(VLOOKUP($B37,'START LİSTE'!$B$6:$F$1254,5,0)),"",VLOOKUP($B37,'START LİSTE'!$B$6:$F$1254,5,0))</f>
        <v/>
      </c>
      <c r="G37" s="91"/>
      <c r="H37" s="7" t="str">
        <f t="shared" si="1"/>
        <v/>
      </c>
      <c r="I37" s="70" t="str">
        <f>IF(ISERROR(VLOOKUP($B37,'START LİSTE'!$B$6:$G$1254,6,0)),"",VLOOKUP($B37,'START LİSTE'!$B$6:$G$1254,6,0))</f>
        <v/>
      </c>
    </row>
    <row r="38" spans="1:9" ht="18" customHeight="1" x14ac:dyDescent="0.2">
      <c r="A38" s="2" t="str">
        <f t="shared" si="2"/>
        <v/>
      </c>
      <c r="B38" s="3"/>
      <c r="C38" s="4" t="str">
        <f>IF(ISERROR(VLOOKUP(B38,'START LİSTE'!$B$6:$F$1254,2,0)),"",VLOOKUP(B38,'START LİSTE'!$B$6:$F$1254,2,0))</f>
        <v/>
      </c>
      <c r="D38" s="4" t="str">
        <f>IF(ISERROR(VLOOKUP(B38,'START LİSTE'!$B$6:$F$1254,3,0)),"",VLOOKUP(B38,'START LİSTE'!$B$6:$F$1254,3,0))</f>
        <v/>
      </c>
      <c r="E38" s="5" t="str">
        <f>IF(ISERROR(VLOOKUP(B38,'START LİSTE'!$B$6:$F$1254,4,0)),"",VLOOKUP(B38,'START LİSTE'!$B$6:$F$1254,4,0))</f>
        <v/>
      </c>
      <c r="F38" s="6" t="str">
        <f>IF(ISERROR(VLOOKUP($B38,'START LİSTE'!$B$6:$F$1254,5,0)),"",VLOOKUP($B38,'START LİSTE'!$B$6:$F$1254,5,0))</f>
        <v/>
      </c>
      <c r="G38" s="91"/>
      <c r="H38" s="7" t="str">
        <f t="shared" si="1"/>
        <v/>
      </c>
      <c r="I38" s="70" t="str">
        <f>IF(ISERROR(VLOOKUP($B38,'START LİSTE'!$B$6:$G$1254,6,0)),"",VLOOKUP($B38,'START LİSTE'!$B$6:$G$1254,6,0))</f>
        <v/>
      </c>
    </row>
    <row r="39" spans="1:9" ht="18" customHeight="1" x14ac:dyDescent="0.2">
      <c r="A39" s="2" t="str">
        <f t="shared" si="2"/>
        <v/>
      </c>
      <c r="B39" s="3"/>
      <c r="C39" s="4" t="str">
        <f>IF(ISERROR(VLOOKUP(B39,'START LİSTE'!$B$6:$F$1254,2,0)),"",VLOOKUP(B39,'START LİSTE'!$B$6:$F$1254,2,0))</f>
        <v/>
      </c>
      <c r="D39" s="4" t="str">
        <f>IF(ISERROR(VLOOKUP(B39,'START LİSTE'!$B$6:$F$1254,3,0)),"",VLOOKUP(B39,'START LİSTE'!$B$6:$F$1254,3,0))</f>
        <v/>
      </c>
      <c r="E39" s="5" t="str">
        <f>IF(ISERROR(VLOOKUP(B39,'START LİSTE'!$B$6:$F$1254,4,0)),"",VLOOKUP(B39,'START LİSTE'!$B$6:$F$1254,4,0))</f>
        <v/>
      </c>
      <c r="F39" s="6" t="str">
        <f>IF(ISERROR(VLOOKUP($B39,'START LİSTE'!$B$6:$F$1254,5,0)),"",VLOOKUP($B39,'START LİSTE'!$B$6:$F$1254,5,0))</f>
        <v/>
      </c>
      <c r="G39" s="91"/>
      <c r="H39" s="7" t="str">
        <f t="shared" si="1"/>
        <v/>
      </c>
      <c r="I39" s="70" t="str">
        <f>IF(ISERROR(VLOOKUP($B39,'START LİSTE'!$B$6:$G$1254,6,0)),"",VLOOKUP($B39,'START LİSTE'!$B$6:$G$1254,6,0))</f>
        <v/>
      </c>
    </row>
    <row r="40" spans="1:9" ht="18" customHeight="1" x14ac:dyDescent="0.2">
      <c r="A40" s="2" t="str">
        <f t="shared" si="2"/>
        <v/>
      </c>
      <c r="B40" s="3"/>
      <c r="C40" s="4" t="str">
        <f>IF(ISERROR(VLOOKUP(B40,'START LİSTE'!$B$6:$F$1254,2,0)),"",VLOOKUP(B40,'START LİSTE'!$B$6:$F$1254,2,0))</f>
        <v/>
      </c>
      <c r="D40" s="4" t="str">
        <f>IF(ISERROR(VLOOKUP(B40,'START LİSTE'!$B$6:$F$1254,3,0)),"",VLOOKUP(B40,'START LİSTE'!$B$6:$F$1254,3,0))</f>
        <v/>
      </c>
      <c r="E40" s="5" t="str">
        <f>IF(ISERROR(VLOOKUP(B40,'START LİSTE'!$B$6:$F$1254,4,0)),"",VLOOKUP(B40,'START LİSTE'!$B$6:$F$1254,4,0))</f>
        <v/>
      </c>
      <c r="F40" s="6" t="str">
        <f>IF(ISERROR(VLOOKUP($B40,'START LİSTE'!$B$6:$F$1254,5,0)),"",VLOOKUP($B40,'START LİSTE'!$B$6:$F$1254,5,0))</f>
        <v/>
      </c>
      <c r="G40" s="91"/>
      <c r="H40" s="7" t="str">
        <f t="shared" si="1"/>
        <v/>
      </c>
      <c r="I40" s="70" t="str">
        <f>IF(ISERROR(VLOOKUP($B40,'START LİSTE'!$B$6:$G$1254,6,0)),"",VLOOKUP($B40,'START LİSTE'!$B$6:$G$1254,6,0))</f>
        <v/>
      </c>
    </row>
    <row r="41" spans="1:9" ht="18" customHeight="1" x14ac:dyDescent="0.2">
      <c r="A41" s="2" t="str">
        <f t="shared" si="2"/>
        <v/>
      </c>
      <c r="B41" s="3"/>
      <c r="C41" s="4" t="str">
        <f>IF(ISERROR(VLOOKUP(B41,'START LİSTE'!$B$6:$F$1254,2,0)),"",VLOOKUP(B41,'START LİSTE'!$B$6:$F$1254,2,0))</f>
        <v/>
      </c>
      <c r="D41" s="4" t="str">
        <f>IF(ISERROR(VLOOKUP(B41,'START LİSTE'!$B$6:$F$1254,3,0)),"",VLOOKUP(B41,'START LİSTE'!$B$6:$F$1254,3,0))</f>
        <v/>
      </c>
      <c r="E41" s="5" t="str">
        <f>IF(ISERROR(VLOOKUP(B41,'START LİSTE'!$B$6:$F$1254,4,0)),"",VLOOKUP(B41,'START LİSTE'!$B$6:$F$1254,4,0))</f>
        <v/>
      </c>
      <c r="F41" s="6" t="str">
        <f>IF(ISERROR(VLOOKUP($B41,'START LİSTE'!$B$6:$F$1254,5,0)),"",VLOOKUP($B41,'START LİSTE'!$B$6:$F$1254,5,0))</f>
        <v/>
      </c>
      <c r="G41" s="91"/>
      <c r="H41" s="7" t="str">
        <f t="shared" si="1"/>
        <v/>
      </c>
      <c r="I41" s="70" t="str">
        <f>IF(ISERROR(VLOOKUP($B41,'START LİSTE'!$B$6:$G$1254,6,0)),"",VLOOKUP($B41,'START LİSTE'!$B$6:$G$1254,6,0))</f>
        <v/>
      </c>
    </row>
    <row r="42" spans="1:9" ht="18" customHeight="1" x14ac:dyDescent="0.2">
      <c r="A42" s="2" t="str">
        <f t="shared" si="2"/>
        <v/>
      </c>
      <c r="B42" s="3"/>
      <c r="C42" s="4" t="str">
        <f>IF(ISERROR(VLOOKUP(B42,'START LİSTE'!$B$6:$F$1254,2,0)),"",VLOOKUP(B42,'START LİSTE'!$B$6:$F$1254,2,0))</f>
        <v/>
      </c>
      <c r="D42" s="4" t="str">
        <f>IF(ISERROR(VLOOKUP(B42,'START LİSTE'!$B$6:$F$1254,3,0)),"",VLOOKUP(B42,'START LİSTE'!$B$6:$F$1254,3,0))</f>
        <v/>
      </c>
      <c r="E42" s="5" t="str">
        <f>IF(ISERROR(VLOOKUP(B42,'START LİSTE'!$B$6:$F$1254,4,0)),"",VLOOKUP(B42,'START LİSTE'!$B$6:$F$1254,4,0))</f>
        <v/>
      </c>
      <c r="F42" s="6" t="str">
        <f>IF(ISERROR(VLOOKUP($B42,'START LİSTE'!$B$6:$F$1254,5,0)),"",VLOOKUP($B42,'START LİSTE'!$B$6:$F$1254,5,0))</f>
        <v/>
      </c>
      <c r="G42" s="91"/>
      <c r="H42" s="7" t="str">
        <f t="shared" si="1"/>
        <v/>
      </c>
      <c r="I42" s="70" t="str">
        <f>IF(ISERROR(VLOOKUP($B42,'START LİSTE'!$B$6:$G$1254,6,0)),"",VLOOKUP($B42,'START LİSTE'!$B$6:$G$1254,6,0))</f>
        <v/>
      </c>
    </row>
    <row r="43" spans="1:9" ht="18" customHeight="1" x14ac:dyDescent="0.2">
      <c r="A43" s="2" t="str">
        <f t="shared" si="2"/>
        <v/>
      </c>
      <c r="B43" s="3"/>
      <c r="C43" s="4" t="str">
        <f>IF(ISERROR(VLOOKUP(B43,'START LİSTE'!$B$6:$F$1254,2,0)),"",VLOOKUP(B43,'START LİSTE'!$B$6:$F$1254,2,0))</f>
        <v/>
      </c>
      <c r="D43" s="4" t="str">
        <f>IF(ISERROR(VLOOKUP(B43,'START LİSTE'!$B$6:$F$1254,3,0)),"",VLOOKUP(B43,'START LİSTE'!$B$6:$F$1254,3,0))</f>
        <v/>
      </c>
      <c r="E43" s="5" t="str">
        <f>IF(ISERROR(VLOOKUP(B43,'START LİSTE'!$B$6:$F$1254,4,0)),"",VLOOKUP(B43,'START LİSTE'!$B$6:$F$1254,4,0))</f>
        <v/>
      </c>
      <c r="F43" s="6" t="str">
        <f>IF(ISERROR(VLOOKUP($B43,'START LİSTE'!$B$6:$F$1254,5,0)),"",VLOOKUP($B43,'START LİSTE'!$B$6:$F$1254,5,0))</f>
        <v/>
      </c>
      <c r="G43" s="91"/>
      <c r="H43" s="7" t="str">
        <f t="shared" si="1"/>
        <v/>
      </c>
      <c r="I43" s="70" t="str">
        <f>IF(ISERROR(VLOOKUP($B43,'START LİSTE'!$B$6:$G$1254,6,0)),"",VLOOKUP($B43,'START LİSTE'!$B$6:$G$1254,6,0))</f>
        <v/>
      </c>
    </row>
    <row r="44" spans="1:9" ht="18" customHeight="1" x14ac:dyDescent="0.2">
      <c r="A44" s="2" t="str">
        <f t="shared" si="0"/>
        <v/>
      </c>
      <c r="B44" s="3"/>
      <c r="C44" s="4" t="str">
        <f>IF(ISERROR(VLOOKUP(B44,'START LİSTE'!$B$6:$F$1254,2,0)),"",VLOOKUP(B44,'START LİSTE'!$B$6:$F$1254,2,0))</f>
        <v/>
      </c>
      <c r="D44" s="4" t="str">
        <f>IF(ISERROR(VLOOKUP(B44,'START LİSTE'!$B$6:$F$1254,3,0)),"",VLOOKUP(B44,'START LİSTE'!$B$6:$F$1254,3,0))</f>
        <v/>
      </c>
      <c r="E44" s="5" t="str">
        <f>IF(ISERROR(VLOOKUP(B44,'START LİSTE'!$B$6:$F$1254,4,0)),"",VLOOKUP(B44,'START LİSTE'!$B$6:$F$1254,4,0))</f>
        <v/>
      </c>
      <c r="F44" s="6" t="str">
        <f>IF(ISERROR(VLOOKUP($B44,'START LİSTE'!$B$6:$F$1254,5,0)),"",VLOOKUP($B44,'START LİSTE'!$B$6:$F$1254,5,0))</f>
        <v/>
      </c>
      <c r="G44" s="91"/>
      <c r="H44" s="7" t="str">
        <f t="shared" ref="H44:H71" si="3">IF(OR(G44="DQ",G44="DNF",G44="DNS"),"-",IF(B44&lt;&gt;"",IF(E44="F",H43,H43+1),""))</f>
        <v/>
      </c>
      <c r="I44" s="70" t="str">
        <f>IF(ISERROR(VLOOKUP($B44,'START LİSTE'!$B$6:$G$1254,6,0)),"",VLOOKUP($B44,'START LİSTE'!$B$6:$G$1254,6,0))</f>
        <v/>
      </c>
    </row>
    <row r="45" spans="1:9" ht="18" customHeight="1" x14ac:dyDescent="0.2">
      <c r="A45" s="2" t="str">
        <f t="shared" si="0"/>
        <v/>
      </c>
      <c r="B45" s="3"/>
      <c r="C45" s="4" t="str">
        <f>IF(ISERROR(VLOOKUP(B45,'START LİSTE'!$B$6:$F$1254,2,0)),"",VLOOKUP(B45,'START LİSTE'!$B$6:$F$1254,2,0))</f>
        <v/>
      </c>
      <c r="D45" s="4" t="str">
        <f>IF(ISERROR(VLOOKUP(B45,'START LİSTE'!$B$6:$F$1254,3,0)),"",VLOOKUP(B45,'START LİSTE'!$B$6:$F$1254,3,0))</f>
        <v/>
      </c>
      <c r="E45" s="5" t="str">
        <f>IF(ISERROR(VLOOKUP(B45,'START LİSTE'!$B$6:$F$1254,4,0)),"",VLOOKUP(B45,'START LİSTE'!$B$6:$F$1254,4,0))</f>
        <v/>
      </c>
      <c r="F45" s="6" t="str">
        <f>IF(ISERROR(VLOOKUP($B45,'START LİSTE'!$B$6:$F$1254,5,0)),"",VLOOKUP($B45,'START LİSTE'!$B$6:$F$1254,5,0))</f>
        <v/>
      </c>
      <c r="G45" s="91"/>
      <c r="H45" s="7" t="str">
        <f t="shared" si="3"/>
        <v/>
      </c>
      <c r="I45" s="70" t="str">
        <f>IF(ISERROR(VLOOKUP($B45,'START LİSTE'!$B$6:$G$1254,6,0)),"",VLOOKUP($B45,'START LİSTE'!$B$6:$G$1254,6,0))</f>
        <v/>
      </c>
    </row>
    <row r="46" spans="1:9" ht="18" customHeight="1" x14ac:dyDescent="0.2">
      <c r="A46" s="2" t="str">
        <f t="shared" si="0"/>
        <v/>
      </c>
      <c r="B46" s="3"/>
      <c r="C46" s="4" t="str">
        <f>IF(ISERROR(VLOOKUP(B46,'START LİSTE'!$B$6:$F$1254,2,0)),"",VLOOKUP(B46,'START LİSTE'!$B$6:$F$1254,2,0))</f>
        <v/>
      </c>
      <c r="D46" s="4" t="str">
        <f>IF(ISERROR(VLOOKUP(B46,'START LİSTE'!$B$6:$F$1254,3,0)),"",VLOOKUP(B46,'START LİSTE'!$B$6:$F$1254,3,0))</f>
        <v/>
      </c>
      <c r="E46" s="5" t="str">
        <f>IF(ISERROR(VLOOKUP(B46,'START LİSTE'!$B$6:$F$1254,4,0)),"",VLOOKUP(B46,'START LİSTE'!$B$6:$F$1254,4,0))</f>
        <v/>
      </c>
      <c r="F46" s="6" t="str">
        <f>IF(ISERROR(VLOOKUP($B46,'START LİSTE'!$B$6:$F$1254,5,0)),"",VLOOKUP($B46,'START LİSTE'!$B$6:$F$1254,5,0))</f>
        <v/>
      </c>
      <c r="G46" s="91"/>
      <c r="H46" s="7" t="str">
        <f t="shared" si="3"/>
        <v/>
      </c>
      <c r="I46" s="70" t="str">
        <f>IF(ISERROR(VLOOKUP($B46,'START LİSTE'!$B$6:$G$1254,6,0)),"",VLOOKUP($B46,'START LİSTE'!$B$6:$G$1254,6,0))</f>
        <v/>
      </c>
    </row>
    <row r="47" spans="1:9" ht="18" customHeight="1" x14ac:dyDescent="0.2">
      <c r="A47" s="2" t="str">
        <f t="shared" si="0"/>
        <v/>
      </c>
      <c r="B47" s="3"/>
      <c r="C47" s="4" t="str">
        <f>IF(ISERROR(VLOOKUP(B47,'START LİSTE'!$B$6:$F$1254,2,0)),"",VLOOKUP(B47,'START LİSTE'!$B$6:$F$1254,2,0))</f>
        <v/>
      </c>
      <c r="D47" s="4" t="str">
        <f>IF(ISERROR(VLOOKUP(B47,'START LİSTE'!$B$6:$F$1254,3,0)),"",VLOOKUP(B47,'START LİSTE'!$B$6:$F$1254,3,0))</f>
        <v/>
      </c>
      <c r="E47" s="5" t="str">
        <f>IF(ISERROR(VLOOKUP(B47,'START LİSTE'!$B$6:$F$1254,4,0)),"",VLOOKUP(B47,'START LİSTE'!$B$6:$F$1254,4,0))</f>
        <v/>
      </c>
      <c r="F47" s="6" t="str">
        <f>IF(ISERROR(VLOOKUP($B47,'START LİSTE'!$B$6:$F$1254,5,0)),"",VLOOKUP($B47,'START LİSTE'!$B$6:$F$1254,5,0))</f>
        <v/>
      </c>
      <c r="G47" s="91"/>
      <c r="H47" s="7" t="str">
        <f t="shared" si="3"/>
        <v/>
      </c>
      <c r="I47" s="70" t="str">
        <f>IF(ISERROR(VLOOKUP($B47,'START LİSTE'!$B$6:$G$1254,6,0)),"",VLOOKUP($B47,'START LİSTE'!$B$6:$G$1254,6,0))</f>
        <v/>
      </c>
    </row>
    <row r="48" spans="1:9" ht="18" customHeight="1" x14ac:dyDescent="0.2">
      <c r="A48" s="2" t="str">
        <f t="shared" si="0"/>
        <v/>
      </c>
      <c r="B48" s="3"/>
      <c r="C48" s="4" t="str">
        <f>IF(ISERROR(VLOOKUP(B48,'START LİSTE'!$B$6:$F$1254,2,0)),"",VLOOKUP(B48,'START LİSTE'!$B$6:$F$1254,2,0))</f>
        <v/>
      </c>
      <c r="D48" s="4" t="str">
        <f>IF(ISERROR(VLOOKUP(B48,'START LİSTE'!$B$6:$F$1254,3,0)),"",VLOOKUP(B48,'START LİSTE'!$B$6:$F$1254,3,0))</f>
        <v/>
      </c>
      <c r="E48" s="5" t="str">
        <f>IF(ISERROR(VLOOKUP(B48,'START LİSTE'!$B$6:$F$1254,4,0)),"",VLOOKUP(B48,'START LİSTE'!$B$6:$F$1254,4,0))</f>
        <v/>
      </c>
      <c r="F48" s="6" t="str">
        <f>IF(ISERROR(VLOOKUP($B48,'START LİSTE'!$B$6:$F$1254,5,0)),"",VLOOKUP($B48,'START LİSTE'!$B$6:$F$1254,5,0))</f>
        <v/>
      </c>
      <c r="G48" s="91"/>
      <c r="H48" s="7" t="str">
        <f t="shared" si="3"/>
        <v/>
      </c>
      <c r="I48" s="70" t="str">
        <f>IF(ISERROR(VLOOKUP($B48,'START LİSTE'!$B$6:$G$1254,6,0)),"",VLOOKUP($B48,'START LİSTE'!$B$6:$G$1254,6,0))</f>
        <v/>
      </c>
    </row>
    <row r="49" spans="1:9" ht="18" customHeight="1" x14ac:dyDescent="0.2">
      <c r="A49" s="2" t="str">
        <f t="shared" si="0"/>
        <v/>
      </c>
      <c r="B49" s="3"/>
      <c r="C49" s="4" t="str">
        <f>IF(ISERROR(VLOOKUP(B49,'START LİSTE'!$B$6:$F$1254,2,0)),"",VLOOKUP(B49,'START LİSTE'!$B$6:$F$1254,2,0))</f>
        <v/>
      </c>
      <c r="D49" s="4" t="str">
        <f>IF(ISERROR(VLOOKUP(B49,'START LİSTE'!$B$6:$F$1254,3,0)),"",VLOOKUP(B49,'START LİSTE'!$B$6:$F$1254,3,0))</f>
        <v/>
      </c>
      <c r="E49" s="5" t="str">
        <f>IF(ISERROR(VLOOKUP(B49,'START LİSTE'!$B$6:$F$1254,4,0)),"",VLOOKUP(B49,'START LİSTE'!$B$6:$F$1254,4,0))</f>
        <v/>
      </c>
      <c r="F49" s="6" t="str">
        <f>IF(ISERROR(VLOOKUP($B49,'START LİSTE'!$B$6:$F$1254,5,0)),"",VLOOKUP($B49,'START LİSTE'!$B$6:$F$1254,5,0))</f>
        <v/>
      </c>
      <c r="G49" s="91"/>
      <c r="H49" s="7" t="str">
        <f t="shared" si="3"/>
        <v/>
      </c>
      <c r="I49" s="70" t="str">
        <f>IF(ISERROR(VLOOKUP($B49,'START LİSTE'!$B$6:$G$1254,6,0)),"",VLOOKUP($B49,'START LİSTE'!$B$6:$G$1254,6,0))</f>
        <v/>
      </c>
    </row>
    <row r="50" spans="1:9" ht="18" customHeight="1" x14ac:dyDescent="0.2">
      <c r="A50" s="2" t="str">
        <f t="shared" si="0"/>
        <v/>
      </c>
      <c r="B50" s="3"/>
      <c r="C50" s="4" t="str">
        <f>IF(ISERROR(VLOOKUP(B50,'START LİSTE'!$B$6:$F$1254,2,0)),"",VLOOKUP(B50,'START LİSTE'!$B$6:$F$1254,2,0))</f>
        <v/>
      </c>
      <c r="D50" s="4" t="str">
        <f>IF(ISERROR(VLOOKUP(B50,'START LİSTE'!$B$6:$F$1254,3,0)),"",VLOOKUP(B50,'START LİSTE'!$B$6:$F$1254,3,0))</f>
        <v/>
      </c>
      <c r="E50" s="5" t="str">
        <f>IF(ISERROR(VLOOKUP(B50,'START LİSTE'!$B$6:$F$1254,4,0)),"",VLOOKUP(B50,'START LİSTE'!$B$6:$F$1254,4,0))</f>
        <v/>
      </c>
      <c r="F50" s="6" t="str">
        <f>IF(ISERROR(VLOOKUP($B50,'START LİSTE'!$B$6:$F$1254,5,0)),"",VLOOKUP($B50,'START LİSTE'!$B$6:$F$1254,5,0))</f>
        <v/>
      </c>
      <c r="G50" s="91"/>
      <c r="H50" s="7" t="str">
        <f t="shared" si="3"/>
        <v/>
      </c>
      <c r="I50" s="70" t="str">
        <f>IF(ISERROR(VLOOKUP($B50,'START LİSTE'!$B$6:$G$1254,6,0)),"",VLOOKUP($B50,'START LİSTE'!$B$6:$G$1254,6,0))</f>
        <v/>
      </c>
    </row>
    <row r="51" spans="1:9" ht="18" customHeight="1" x14ac:dyDescent="0.2">
      <c r="A51" s="2" t="str">
        <f t="shared" si="0"/>
        <v/>
      </c>
      <c r="B51" s="3"/>
      <c r="C51" s="4" t="str">
        <f>IF(ISERROR(VLOOKUP(B51,'START LİSTE'!$B$6:$F$1254,2,0)),"",VLOOKUP(B51,'START LİSTE'!$B$6:$F$1254,2,0))</f>
        <v/>
      </c>
      <c r="D51" s="4" t="str">
        <f>IF(ISERROR(VLOOKUP(B51,'START LİSTE'!$B$6:$F$1254,3,0)),"",VLOOKUP(B51,'START LİSTE'!$B$6:$F$1254,3,0))</f>
        <v/>
      </c>
      <c r="E51" s="5" t="str">
        <f>IF(ISERROR(VLOOKUP(B51,'START LİSTE'!$B$6:$F$1254,4,0)),"",VLOOKUP(B51,'START LİSTE'!$B$6:$F$1254,4,0))</f>
        <v/>
      </c>
      <c r="F51" s="6" t="str">
        <f>IF(ISERROR(VLOOKUP($B51,'START LİSTE'!$B$6:$F$1254,5,0)),"",VLOOKUP($B51,'START LİSTE'!$B$6:$F$1254,5,0))</f>
        <v/>
      </c>
      <c r="G51" s="91"/>
      <c r="H51" s="7" t="str">
        <f t="shared" si="3"/>
        <v/>
      </c>
      <c r="I51" s="70" t="str">
        <f>IF(ISERROR(VLOOKUP($B51,'START LİSTE'!$B$6:$G$1254,6,0)),"",VLOOKUP($B51,'START LİSTE'!$B$6:$G$1254,6,0))</f>
        <v/>
      </c>
    </row>
    <row r="52" spans="1:9" ht="18" customHeight="1" x14ac:dyDescent="0.2">
      <c r="A52" s="2" t="str">
        <f t="shared" si="0"/>
        <v/>
      </c>
      <c r="B52" s="3"/>
      <c r="C52" s="4" t="str">
        <f>IF(ISERROR(VLOOKUP(B52,'START LİSTE'!$B$6:$F$1254,2,0)),"",VLOOKUP(B52,'START LİSTE'!$B$6:$F$1254,2,0))</f>
        <v/>
      </c>
      <c r="D52" s="4" t="str">
        <f>IF(ISERROR(VLOOKUP(B52,'START LİSTE'!$B$6:$F$1254,3,0)),"",VLOOKUP(B52,'START LİSTE'!$B$6:$F$1254,3,0))</f>
        <v/>
      </c>
      <c r="E52" s="5" t="str">
        <f>IF(ISERROR(VLOOKUP(B52,'START LİSTE'!$B$6:$F$1254,4,0)),"",VLOOKUP(B52,'START LİSTE'!$B$6:$F$1254,4,0))</f>
        <v/>
      </c>
      <c r="F52" s="6" t="str">
        <f>IF(ISERROR(VLOOKUP($B52,'START LİSTE'!$B$6:$F$1254,5,0)),"",VLOOKUP($B52,'START LİSTE'!$B$6:$F$1254,5,0))</f>
        <v/>
      </c>
      <c r="G52" s="91"/>
      <c r="H52" s="7" t="str">
        <f t="shared" si="3"/>
        <v/>
      </c>
      <c r="I52" s="70" t="str">
        <f>IF(ISERROR(VLOOKUP($B52,'START LİSTE'!$B$6:$G$1254,6,0)),"",VLOOKUP($B52,'START LİSTE'!$B$6:$G$1254,6,0))</f>
        <v/>
      </c>
    </row>
    <row r="53" spans="1:9" ht="18" customHeight="1" x14ac:dyDescent="0.2">
      <c r="A53" s="2" t="str">
        <f t="shared" si="0"/>
        <v/>
      </c>
      <c r="B53" s="3"/>
      <c r="C53" s="4" t="str">
        <f>IF(ISERROR(VLOOKUP(B53,'START LİSTE'!$B$6:$F$1254,2,0)),"",VLOOKUP(B53,'START LİSTE'!$B$6:$F$1254,2,0))</f>
        <v/>
      </c>
      <c r="D53" s="4" t="str">
        <f>IF(ISERROR(VLOOKUP(B53,'START LİSTE'!$B$6:$F$1254,3,0)),"",VLOOKUP(B53,'START LİSTE'!$B$6:$F$1254,3,0))</f>
        <v/>
      </c>
      <c r="E53" s="5" t="str">
        <f>IF(ISERROR(VLOOKUP(B53,'START LİSTE'!$B$6:$F$1254,4,0)),"",VLOOKUP(B53,'START LİSTE'!$B$6:$F$1254,4,0))</f>
        <v/>
      </c>
      <c r="F53" s="6" t="str">
        <f>IF(ISERROR(VLOOKUP($B53,'START LİSTE'!$B$6:$F$1254,5,0)),"",VLOOKUP($B53,'START LİSTE'!$B$6:$F$1254,5,0))</f>
        <v/>
      </c>
      <c r="G53" s="91"/>
      <c r="H53" s="7" t="str">
        <f t="shared" si="3"/>
        <v/>
      </c>
      <c r="I53" s="70" t="str">
        <f>IF(ISERROR(VLOOKUP($B53,'START LİSTE'!$B$6:$G$1254,6,0)),"",VLOOKUP($B53,'START LİSTE'!$B$6:$G$1254,6,0))</f>
        <v/>
      </c>
    </row>
    <row r="54" spans="1:9" ht="18" customHeight="1" x14ac:dyDescent="0.2">
      <c r="A54" s="2" t="str">
        <f t="shared" si="0"/>
        <v/>
      </c>
      <c r="B54" s="3"/>
      <c r="C54" s="4" t="str">
        <f>IF(ISERROR(VLOOKUP(B54,'START LİSTE'!$B$6:$F$1254,2,0)),"",VLOOKUP(B54,'START LİSTE'!$B$6:$F$1254,2,0))</f>
        <v/>
      </c>
      <c r="D54" s="4" t="str">
        <f>IF(ISERROR(VLOOKUP(B54,'START LİSTE'!$B$6:$F$1254,3,0)),"",VLOOKUP(B54,'START LİSTE'!$B$6:$F$1254,3,0))</f>
        <v/>
      </c>
      <c r="E54" s="5" t="str">
        <f>IF(ISERROR(VLOOKUP(B54,'START LİSTE'!$B$6:$F$1254,4,0)),"",VLOOKUP(B54,'START LİSTE'!$B$6:$F$1254,4,0))</f>
        <v/>
      </c>
      <c r="F54" s="6" t="str">
        <f>IF(ISERROR(VLOOKUP($B54,'START LİSTE'!$B$6:$F$1254,5,0)),"",VLOOKUP($B54,'START LİSTE'!$B$6:$F$1254,5,0))</f>
        <v/>
      </c>
      <c r="G54" s="91"/>
      <c r="H54" s="7" t="str">
        <f t="shared" si="3"/>
        <v/>
      </c>
      <c r="I54" s="70" t="str">
        <f>IF(ISERROR(VLOOKUP($B54,'START LİSTE'!$B$6:$G$1254,6,0)),"",VLOOKUP($B54,'START LİSTE'!$B$6:$G$1254,6,0))</f>
        <v/>
      </c>
    </row>
    <row r="55" spans="1:9" ht="18" customHeight="1" x14ac:dyDescent="0.2">
      <c r="A55" s="2" t="str">
        <f t="shared" si="0"/>
        <v/>
      </c>
      <c r="B55" s="3"/>
      <c r="C55" s="4" t="str">
        <f>IF(ISERROR(VLOOKUP(B55,'START LİSTE'!$B$6:$F$1254,2,0)),"",VLOOKUP(B55,'START LİSTE'!$B$6:$F$1254,2,0))</f>
        <v/>
      </c>
      <c r="D55" s="4" t="str">
        <f>IF(ISERROR(VLOOKUP(B55,'START LİSTE'!$B$6:$F$1254,3,0)),"",VLOOKUP(B55,'START LİSTE'!$B$6:$F$1254,3,0))</f>
        <v/>
      </c>
      <c r="E55" s="5" t="str">
        <f>IF(ISERROR(VLOOKUP(B55,'START LİSTE'!$B$6:$F$1254,4,0)),"",VLOOKUP(B55,'START LİSTE'!$B$6:$F$1254,4,0))</f>
        <v/>
      </c>
      <c r="F55" s="6" t="str">
        <f>IF(ISERROR(VLOOKUP($B55,'START LİSTE'!$B$6:$F$1254,5,0)),"",VLOOKUP($B55,'START LİSTE'!$B$6:$F$1254,5,0))</f>
        <v/>
      </c>
      <c r="G55" s="91"/>
      <c r="H55" s="7" t="str">
        <f t="shared" si="3"/>
        <v/>
      </c>
      <c r="I55" s="70" t="str">
        <f>IF(ISERROR(VLOOKUP($B55,'START LİSTE'!$B$6:$G$1254,6,0)),"",VLOOKUP($B55,'START LİSTE'!$B$6:$G$1254,6,0))</f>
        <v/>
      </c>
    </row>
    <row r="56" spans="1:9" ht="18" customHeight="1" x14ac:dyDescent="0.2">
      <c r="A56" s="2" t="str">
        <f t="shared" si="0"/>
        <v/>
      </c>
      <c r="B56" s="3"/>
      <c r="C56" s="4" t="str">
        <f>IF(ISERROR(VLOOKUP(B56,'START LİSTE'!$B$6:$F$1254,2,0)),"",VLOOKUP(B56,'START LİSTE'!$B$6:$F$1254,2,0))</f>
        <v/>
      </c>
      <c r="D56" s="4" t="str">
        <f>IF(ISERROR(VLOOKUP(B56,'START LİSTE'!$B$6:$F$1254,3,0)),"",VLOOKUP(B56,'START LİSTE'!$B$6:$F$1254,3,0))</f>
        <v/>
      </c>
      <c r="E56" s="5" t="str">
        <f>IF(ISERROR(VLOOKUP(B56,'START LİSTE'!$B$6:$F$1254,4,0)),"",VLOOKUP(B56,'START LİSTE'!$B$6:$F$1254,4,0))</f>
        <v/>
      </c>
      <c r="F56" s="6" t="str">
        <f>IF(ISERROR(VLOOKUP($B56,'START LİSTE'!$B$6:$F$1254,5,0)),"",VLOOKUP($B56,'START LİSTE'!$B$6:$F$1254,5,0))</f>
        <v/>
      </c>
      <c r="G56" s="91"/>
      <c r="H56" s="7" t="str">
        <f t="shared" si="3"/>
        <v/>
      </c>
      <c r="I56" s="70" t="str">
        <f>IF(ISERROR(VLOOKUP($B56,'START LİSTE'!$B$6:$G$1254,6,0)),"",VLOOKUP($B56,'START LİSTE'!$B$6:$G$1254,6,0))</f>
        <v/>
      </c>
    </row>
    <row r="57" spans="1:9" ht="18" customHeight="1" x14ac:dyDescent="0.2">
      <c r="A57" s="2" t="str">
        <f t="shared" si="0"/>
        <v/>
      </c>
      <c r="B57" s="3"/>
      <c r="C57" s="4" t="str">
        <f>IF(ISERROR(VLOOKUP(B57,'START LİSTE'!$B$6:$F$1254,2,0)),"",VLOOKUP(B57,'START LİSTE'!$B$6:$F$1254,2,0))</f>
        <v/>
      </c>
      <c r="D57" s="4" t="str">
        <f>IF(ISERROR(VLOOKUP(B57,'START LİSTE'!$B$6:$F$1254,3,0)),"",VLOOKUP(B57,'START LİSTE'!$B$6:$F$1254,3,0))</f>
        <v/>
      </c>
      <c r="E57" s="5" t="str">
        <f>IF(ISERROR(VLOOKUP(B57,'START LİSTE'!$B$6:$F$1254,4,0)),"",VLOOKUP(B57,'START LİSTE'!$B$6:$F$1254,4,0))</f>
        <v/>
      </c>
      <c r="F57" s="6" t="str">
        <f>IF(ISERROR(VLOOKUP($B57,'START LİSTE'!$B$6:$F$1254,5,0)),"",VLOOKUP($B57,'START LİSTE'!$B$6:$F$1254,5,0))</f>
        <v/>
      </c>
      <c r="G57" s="91"/>
      <c r="H57" s="7" t="str">
        <f t="shared" si="3"/>
        <v/>
      </c>
      <c r="I57" s="70" t="str">
        <f>IF(ISERROR(VLOOKUP($B57,'START LİSTE'!$B$6:$G$1254,6,0)),"",VLOOKUP($B57,'START LİSTE'!$B$6:$G$1254,6,0))</f>
        <v/>
      </c>
    </row>
    <row r="58" spans="1:9" ht="18" customHeight="1" x14ac:dyDescent="0.2">
      <c r="A58" s="2" t="str">
        <f t="shared" si="0"/>
        <v/>
      </c>
      <c r="B58" s="3"/>
      <c r="C58" s="4" t="str">
        <f>IF(ISERROR(VLOOKUP(B58,'START LİSTE'!$B$6:$F$1254,2,0)),"",VLOOKUP(B58,'START LİSTE'!$B$6:$F$1254,2,0))</f>
        <v/>
      </c>
      <c r="D58" s="4" t="str">
        <f>IF(ISERROR(VLOOKUP(B58,'START LİSTE'!$B$6:$F$1254,3,0)),"",VLOOKUP(B58,'START LİSTE'!$B$6:$F$1254,3,0))</f>
        <v/>
      </c>
      <c r="E58" s="5" t="str">
        <f>IF(ISERROR(VLOOKUP(B58,'START LİSTE'!$B$6:$F$1254,4,0)),"",VLOOKUP(B58,'START LİSTE'!$B$6:$F$1254,4,0))</f>
        <v/>
      </c>
      <c r="F58" s="6" t="str">
        <f>IF(ISERROR(VLOOKUP($B58,'START LİSTE'!$B$6:$F$1254,5,0)),"",VLOOKUP($B58,'START LİSTE'!$B$6:$F$1254,5,0))</f>
        <v/>
      </c>
      <c r="G58" s="91"/>
      <c r="H58" s="7" t="str">
        <f t="shared" si="3"/>
        <v/>
      </c>
      <c r="I58" s="70" t="str">
        <f>IF(ISERROR(VLOOKUP($B58,'START LİSTE'!$B$6:$G$1254,6,0)),"",VLOOKUP($B58,'START LİSTE'!$B$6:$G$1254,6,0))</f>
        <v/>
      </c>
    </row>
    <row r="59" spans="1:9" ht="18" customHeight="1" x14ac:dyDescent="0.2">
      <c r="A59" s="2" t="str">
        <f t="shared" si="0"/>
        <v/>
      </c>
      <c r="B59" s="3"/>
      <c r="C59" s="4" t="str">
        <f>IF(ISERROR(VLOOKUP(B59,'START LİSTE'!$B$6:$F$1254,2,0)),"",VLOOKUP(B59,'START LİSTE'!$B$6:$F$1254,2,0))</f>
        <v/>
      </c>
      <c r="D59" s="4" t="str">
        <f>IF(ISERROR(VLOOKUP(B59,'START LİSTE'!$B$6:$F$1254,3,0)),"",VLOOKUP(B59,'START LİSTE'!$B$6:$F$1254,3,0))</f>
        <v/>
      </c>
      <c r="E59" s="5" t="str">
        <f>IF(ISERROR(VLOOKUP(B59,'START LİSTE'!$B$6:$F$1254,4,0)),"",VLOOKUP(B59,'START LİSTE'!$B$6:$F$1254,4,0))</f>
        <v/>
      </c>
      <c r="F59" s="6" t="str">
        <f>IF(ISERROR(VLOOKUP($B59,'START LİSTE'!$B$6:$F$1254,5,0)),"",VLOOKUP($B59,'START LİSTE'!$B$6:$F$1254,5,0))</f>
        <v/>
      </c>
      <c r="G59" s="91"/>
      <c r="H59" s="7" t="str">
        <f t="shared" si="3"/>
        <v/>
      </c>
      <c r="I59" s="70" t="str">
        <f>IF(ISERROR(VLOOKUP($B59,'START LİSTE'!$B$6:$G$1254,6,0)),"",VLOOKUP($B59,'START LİSTE'!$B$6:$G$1254,6,0))</f>
        <v/>
      </c>
    </row>
    <row r="60" spans="1:9" ht="18" customHeight="1" x14ac:dyDescent="0.2">
      <c r="A60" s="2" t="str">
        <f t="shared" si="0"/>
        <v/>
      </c>
      <c r="B60" s="3"/>
      <c r="C60" s="4" t="str">
        <f>IF(ISERROR(VLOOKUP(B60,'START LİSTE'!$B$6:$F$1254,2,0)),"",VLOOKUP(B60,'START LİSTE'!$B$6:$F$1254,2,0))</f>
        <v/>
      </c>
      <c r="D60" s="4" t="str">
        <f>IF(ISERROR(VLOOKUP(B60,'START LİSTE'!$B$6:$F$1254,3,0)),"",VLOOKUP(B60,'START LİSTE'!$B$6:$F$1254,3,0))</f>
        <v/>
      </c>
      <c r="E60" s="5" t="str">
        <f>IF(ISERROR(VLOOKUP(B60,'START LİSTE'!$B$6:$F$1254,4,0)),"",VLOOKUP(B60,'START LİSTE'!$B$6:$F$1254,4,0))</f>
        <v/>
      </c>
      <c r="F60" s="6" t="str">
        <f>IF(ISERROR(VLOOKUP($B60,'START LİSTE'!$B$6:$F$1254,5,0)),"",VLOOKUP($B60,'START LİSTE'!$B$6:$F$1254,5,0))</f>
        <v/>
      </c>
      <c r="G60" s="91"/>
      <c r="H60" s="7" t="str">
        <f t="shared" si="3"/>
        <v/>
      </c>
      <c r="I60" s="70" t="str">
        <f>IF(ISERROR(VLOOKUP($B60,'START LİSTE'!$B$6:$G$1254,6,0)),"",VLOOKUP($B60,'START LİSTE'!$B$6:$G$1254,6,0))</f>
        <v/>
      </c>
    </row>
    <row r="61" spans="1:9" ht="18" customHeight="1" x14ac:dyDescent="0.2">
      <c r="A61" s="2" t="str">
        <f t="shared" si="0"/>
        <v/>
      </c>
      <c r="B61" s="3"/>
      <c r="C61" s="4" t="str">
        <f>IF(ISERROR(VLOOKUP(B61,'START LİSTE'!$B$6:$F$1254,2,0)),"",VLOOKUP(B61,'START LİSTE'!$B$6:$F$1254,2,0))</f>
        <v/>
      </c>
      <c r="D61" s="4" t="str">
        <f>IF(ISERROR(VLOOKUP(B61,'START LİSTE'!$B$6:$F$1254,3,0)),"",VLOOKUP(B61,'START LİSTE'!$B$6:$F$1254,3,0))</f>
        <v/>
      </c>
      <c r="E61" s="5" t="str">
        <f>IF(ISERROR(VLOOKUP(B61,'START LİSTE'!$B$6:$F$1254,4,0)),"",VLOOKUP(B61,'START LİSTE'!$B$6:$F$1254,4,0))</f>
        <v/>
      </c>
      <c r="F61" s="6" t="str">
        <f>IF(ISERROR(VLOOKUP($B61,'START LİSTE'!$B$6:$F$1254,5,0)),"",VLOOKUP($B61,'START LİSTE'!$B$6:$F$1254,5,0))</f>
        <v/>
      </c>
      <c r="G61" s="91"/>
      <c r="H61" s="7" t="str">
        <f t="shared" si="3"/>
        <v/>
      </c>
      <c r="I61" s="70" t="str">
        <f>IF(ISERROR(VLOOKUP($B61,'START LİSTE'!$B$6:$G$1254,6,0)),"",VLOOKUP($B61,'START LİSTE'!$B$6:$G$1254,6,0))</f>
        <v/>
      </c>
    </row>
    <row r="62" spans="1:9" ht="18" customHeight="1" x14ac:dyDescent="0.2">
      <c r="A62" s="2" t="str">
        <f t="shared" si="0"/>
        <v/>
      </c>
      <c r="B62" s="3"/>
      <c r="C62" s="4" t="str">
        <f>IF(ISERROR(VLOOKUP(B62,'START LİSTE'!$B$6:$F$1254,2,0)),"",VLOOKUP(B62,'START LİSTE'!$B$6:$F$1254,2,0))</f>
        <v/>
      </c>
      <c r="D62" s="4" t="str">
        <f>IF(ISERROR(VLOOKUP(B62,'START LİSTE'!$B$6:$F$1254,3,0)),"",VLOOKUP(B62,'START LİSTE'!$B$6:$F$1254,3,0))</f>
        <v/>
      </c>
      <c r="E62" s="5" t="str">
        <f>IF(ISERROR(VLOOKUP(B62,'START LİSTE'!$B$6:$F$1254,4,0)),"",VLOOKUP(B62,'START LİSTE'!$B$6:$F$1254,4,0))</f>
        <v/>
      </c>
      <c r="F62" s="6" t="str">
        <f>IF(ISERROR(VLOOKUP($B62,'START LİSTE'!$B$6:$F$1254,5,0)),"",VLOOKUP($B62,'START LİSTE'!$B$6:$F$1254,5,0))</f>
        <v/>
      </c>
      <c r="G62" s="91"/>
      <c r="H62" s="7" t="str">
        <f t="shared" si="3"/>
        <v/>
      </c>
      <c r="I62" s="70" t="str">
        <f>IF(ISERROR(VLOOKUP($B62,'START LİSTE'!$B$6:$G$1254,6,0)),"",VLOOKUP($B62,'START LİSTE'!$B$6:$G$1254,6,0))</f>
        <v/>
      </c>
    </row>
    <row r="63" spans="1:9" ht="18" customHeight="1" x14ac:dyDescent="0.2">
      <c r="A63" s="2" t="str">
        <f t="shared" si="0"/>
        <v/>
      </c>
      <c r="B63" s="3"/>
      <c r="C63" s="4" t="str">
        <f>IF(ISERROR(VLOOKUP(B63,'START LİSTE'!$B$6:$F$1254,2,0)),"",VLOOKUP(B63,'START LİSTE'!$B$6:$F$1254,2,0))</f>
        <v/>
      </c>
      <c r="D63" s="4" t="str">
        <f>IF(ISERROR(VLOOKUP(B63,'START LİSTE'!$B$6:$F$1254,3,0)),"",VLOOKUP(B63,'START LİSTE'!$B$6:$F$1254,3,0))</f>
        <v/>
      </c>
      <c r="E63" s="5" t="str">
        <f>IF(ISERROR(VLOOKUP(B63,'START LİSTE'!$B$6:$F$1254,4,0)),"",VLOOKUP(B63,'START LİSTE'!$B$6:$F$1254,4,0))</f>
        <v/>
      </c>
      <c r="F63" s="6" t="str">
        <f>IF(ISERROR(VLOOKUP($B63,'START LİSTE'!$B$6:$F$1254,5,0)),"",VLOOKUP($B63,'START LİSTE'!$B$6:$F$1254,5,0))</f>
        <v/>
      </c>
      <c r="G63" s="91"/>
      <c r="H63" s="7" t="str">
        <f t="shared" si="3"/>
        <v/>
      </c>
      <c r="I63" s="70" t="str">
        <f>IF(ISERROR(VLOOKUP($B63,'START LİSTE'!$B$6:$G$1254,6,0)),"",VLOOKUP($B63,'START LİSTE'!$B$6:$G$1254,6,0))</f>
        <v/>
      </c>
    </row>
    <row r="64" spans="1:9" ht="18" customHeight="1" x14ac:dyDescent="0.2">
      <c r="A64" s="2" t="str">
        <f t="shared" si="0"/>
        <v/>
      </c>
      <c r="B64" s="3"/>
      <c r="C64" s="4" t="str">
        <f>IF(ISERROR(VLOOKUP(B64,'START LİSTE'!$B$6:$F$1254,2,0)),"",VLOOKUP(B64,'START LİSTE'!$B$6:$F$1254,2,0))</f>
        <v/>
      </c>
      <c r="D64" s="4" t="str">
        <f>IF(ISERROR(VLOOKUP(B64,'START LİSTE'!$B$6:$F$1254,3,0)),"",VLOOKUP(B64,'START LİSTE'!$B$6:$F$1254,3,0))</f>
        <v/>
      </c>
      <c r="E64" s="5" t="str">
        <f>IF(ISERROR(VLOOKUP(B64,'START LİSTE'!$B$6:$F$1254,4,0)),"",VLOOKUP(B64,'START LİSTE'!$B$6:$F$1254,4,0))</f>
        <v/>
      </c>
      <c r="F64" s="6" t="str">
        <f>IF(ISERROR(VLOOKUP($B64,'START LİSTE'!$B$6:$F$1254,5,0)),"",VLOOKUP($B64,'START LİSTE'!$B$6:$F$1254,5,0))</f>
        <v/>
      </c>
      <c r="G64" s="91"/>
      <c r="H64" s="7" t="str">
        <f t="shared" si="3"/>
        <v/>
      </c>
      <c r="I64" s="70" t="str">
        <f>IF(ISERROR(VLOOKUP($B64,'START LİSTE'!$B$6:$G$1254,6,0)),"",VLOOKUP($B64,'START LİSTE'!$B$6:$G$1254,6,0))</f>
        <v/>
      </c>
    </row>
    <row r="65" spans="1:9" ht="18" customHeight="1" x14ac:dyDescent="0.2">
      <c r="A65" s="2" t="str">
        <f t="shared" si="0"/>
        <v/>
      </c>
      <c r="B65" s="3"/>
      <c r="C65" s="4" t="str">
        <f>IF(ISERROR(VLOOKUP(B65,'START LİSTE'!$B$6:$F$1254,2,0)),"",VLOOKUP(B65,'START LİSTE'!$B$6:$F$1254,2,0))</f>
        <v/>
      </c>
      <c r="D65" s="4" t="str">
        <f>IF(ISERROR(VLOOKUP(B65,'START LİSTE'!$B$6:$F$1254,3,0)),"",VLOOKUP(B65,'START LİSTE'!$B$6:$F$1254,3,0))</f>
        <v/>
      </c>
      <c r="E65" s="5" t="str">
        <f>IF(ISERROR(VLOOKUP(B65,'START LİSTE'!$B$6:$F$1254,4,0)),"",VLOOKUP(B65,'START LİSTE'!$B$6:$F$1254,4,0))</f>
        <v/>
      </c>
      <c r="F65" s="6" t="str">
        <f>IF(ISERROR(VLOOKUP($B65,'START LİSTE'!$B$6:$F$1254,5,0)),"",VLOOKUP($B65,'START LİSTE'!$B$6:$F$1254,5,0))</f>
        <v/>
      </c>
      <c r="G65" s="91"/>
      <c r="H65" s="7" t="str">
        <f t="shared" si="3"/>
        <v/>
      </c>
      <c r="I65" s="70" t="str">
        <f>IF(ISERROR(VLOOKUP($B65,'START LİSTE'!$B$6:$G$1254,6,0)),"",VLOOKUP($B65,'START LİSTE'!$B$6:$G$1254,6,0))</f>
        <v/>
      </c>
    </row>
    <row r="66" spans="1:9" ht="18" customHeight="1" x14ac:dyDescent="0.2">
      <c r="A66" s="2" t="str">
        <f t="shared" si="0"/>
        <v/>
      </c>
      <c r="B66" s="3"/>
      <c r="C66" s="4" t="str">
        <f>IF(ISERROR(VLOOKUP(B66,'START LİSTE'!$B$6:$F$1254,2,0)),"",VLOOKUP(B66,'START LİSTE'!$B$6:$F$1254,2,0))</f>
        <v/>
      </c>
      <c r="D66" s="4" t="str">
        <f>IF(ISERROR(VLOOKUP(B66,'START LİSTE'!$B$6:$F$1254,3,0)),"",VLOOKUP(B66,'START LİSTE'!$B$6:$F$1254,3,0))</f>
        <v/>
      </c>
      <c r="E66" s="5" t="str">
        <f>IF(ISERROR(VLOOKUP(B66,'START LİSTE'!$B$6:$F$1254,4,0)),"",VLOOKUP(B66,'START LİSTE'!$B$6:$F$1254,4,0))</f>
        <v/>
      </c>
      <c r="F66" s="6" t="str">
        <f>IF(ISERROR(VLOOKUP($B66,'START LİSTE'!$B$6:$F$1254,5,0)),"",VLOOKUP($B66,'START LİSTE'!$B$6:$F$1254,5,0))</f>
        <v/>
      </c>
      <c r="G66" s="91"/>
      <c r="H66" s="7" t="str">
        <f t="shared" si="3"/>
        <v/>
      </c>
      <c r="I66" s="70" t="str">
        <f>IF(ISERROR(VLOOKUP($B66,'START LİSTE'!$B$6:$G$1254,6,0)),"",VLOOKUP($B66,'START LİSTE'!$B$6:$G$1254,6,0))</f>
        <v/>
      </c>
    </row>
    <row r="67" spans="1:9" ht="18" customHeight="1" x14ac:dyDescent="0.2">
      <c r="A67" s="2" t="str">
        <f t="shared" si="0"/>
        <v/>
      </c>
      <c r="B67" s="3"/>
      <c r="C67" s="4" t="str">
        <f>IF(ISERROR(VLOOKUP(B67,'START LİSTE'!$B$6:$F$1254,2,0)),"",VLOOKUP(B67,'START LİSTE'!$B$6:$F$1254,2,0))</f>
        <v/>
      </c>
      <c r="D67" s="4" t="str">
        <f>IF(ISERROR(VLOOKUP(B67,'START LİSTE'!$B$6:$F$1254,3,0)),"",VLOOKUP(B67,'START LİSTE'!$B$6:$F$1254,3,0))</f>
        <v/>
      </c>
      <c r="E67" s="5" t="str">
        <f>IF(ISERROR(VLOOKUP(B67,'START LİSTE'!$B$6:$F$1254,4,0)),"",VLOOKUP(B67,'START LİSTE'!$B$6:$F$1254,4,0))</f>
        <v/>
      </c>
      <c r="F67" s="6" t="str">
        <f>IF(ISERROR(VLOOKUP($B67,'START LİSTE'!$B$6:$F$1254,5,0)),"",VLOOKUP($B67,'START LİSTE'!$B$6:$F$1254,5,0))</f>
        <v/>
      </c>
      <c r="G67" s="91"/>
      <c r="H67" s="7" t="str">
        <f t="shared" si="3"/>
        <v/>
      </c>
      <c r="I67" s="70" t="str">
        <f>IF(ISERROR(VLOOKUP($B67,'START LİSTE'!$B$6:$G$1254,6,0)),"",VLOOKUP($B67,'START LİSTE'!$B$6:$G$1254,6,0))</f>
        <v/>
      </c>
    </row>
    <row r="68" spans="1:9" ht="18" customHeight="1" x14ac:dyDescent="0.2">
      <c r="A68" s="2" t="str">
        <f t="shared" si="0"/>
        <v/>
      </c>
      <c r="B68" s="3"/>
      <c r="C68" s="4" t="str">
        <f>IF(ISERROR(VLOOKUP(B68,'START LİSTE'!$B$6:$F$1254,2,0)),"",VLOOKUP(B68,'START LİSTE'!$B$6:$F$1254,2,0))</f>
        <v/>
      </c>
      <c r="D68" s="4" t="str">
        <f>IF(ISERROR(VLOOKUP(B68,'START LİSTE'!$B$6:$F$1254,3,0)),"",VLOOKUP(B68,'START LİSTE'!$B$6:$F$1254,3,0))</f>
        <v/>
      </c>
      <c r="E68" s="5" t="str">
        <f>IF(ISERROR(VLOOKUP(B68,'START LİSTE'!$B$6:$F$1254,4,0)),"",VLOOKUP(B68,'START LİSTE'!$B$6:$F$1254,4,0))</f>
        <v/>
      </c>
      <c r="F68" s="6" t="str">
        <f>IF(ISERROR(VLOOKUP($B68,'START LİSTE'!$B$6:$F$1254,5,0)),"",VLOOKUP($B68,'START LİSTE'!$B$6:$F$1254,5,0))</f>
        <v/>
      </c>
      <c r="G68" s="91"/>
      <c r="H68" s="7" t="str">
        <f t="shared" si="3"/>
        <v/>
      </c>
      <c r="I68" s="70" t="str">
        <f>IF(ISERROR(VLOOKUP($B68,'START LİSTE'!$B$6:$G$1254,6,0)),"",VLOOKUP($B68,'START LİSTE'!$B$6:$G$1254,6,0))</f>
        <v/>
      </c>
    </row>
    <row r="69" spans="1:9" ht="18" customHeight="1" x14ac:dyDescent="0.2">
      <c r="A69" s="2" t="str">
        <f t="shared" si="0"/>
        <v/>
      </c>
      <c r="B69" s="3"/>
      <c r="C69" s="4" t="str">
        <f>IF(ISERROR(VLOOKUP(B69,'START LİSTE'!$B$6:$F$1254,2,0)),"",VLOOKUP(B69,'START LİSTE'!$B$6:$F$1254,2,0))</f>
        <v/>
      </c>
      <c r="D69" s="4" t="str">
        <f>IF(ISERROR(VLOOKUP(B69,'START LİSTE'!$B$6:$F$1254,3,0)),"",VLOOKUP(B69,'START LİSTE'!$B$6:$F$1254,3,0))</f>
        <v/>
      </c>
      <c r="E69" s="5" t="str">
        <f>IF(ISERROR(VLOOKUP(B69,'START LİSTE'!$B$6:$F$1254,4,0)),"",VLOOKUP(B69,'START LİSTE'!$B$6:$F$1254,4,0))</f>
        <v/>
      </c>
      <c r="F69" s="6" t="str">
        <f>IF(ISERROR(VLOOKUP($B69,'START LİSTE'!$B$6:$F$1254,5,0)),"",VLOOKUP($B69,'START LİSTE'!$B$6:$F$1254,5,0))</f>
        <v/>
      </c>
      <c r="G69" s="91"/>
      <c r="H69" s="7" t="str">
        <f t="shared" si="3"/>
        <v/>
      </c>
      <c r="I69" s="70" t="str">
        <f>IF(ISERROR(VLOOKUP($B69,'START LİSTE'!$B$6:$G$1254,6,0)),"",VLOOKUP($B69,'START LİSTE'!$B$6:$G$1254,6,0))</f>
        <v/>
      </c>
    </row>
    <row r="70" spans="1:9" ht="18" customHeight="1" x14ac:dyDescent="0.2">
      <c r="A70" s="2" t="str">
        <f t="shared" si="0"/>
        <v/>
      </c>
      <c r="B70" s="3"/>
      <c r="C70" s="4" t="str">
        <f>IF(ISERROR(VLOOKUP(B70,'START LİSTE'!$B$6:$F$1254,2,0)),"",VLOOKUP(B70,'START LİSTE'!$B$6:$F$1254,2,0))</f>
        <v/>
      </c>
      <c r="D70" s="4" t="str">
        <f>IF(ISERROR(VLOOKUP(B70,'START LİSTE'!$B$6:$F$1254,3,0)),"",VLOOKUP(B70,'START LİSTE'!$B$6:$F$1254,3,0))</f>
        <v/>
      </c>
      <c r="E70" s="5" t="str">
        <f>IF(ISERROR(VLOOKUP(B70,'START LİSTE'!$B$6:$F$1254,4,0)),"",VLOOKUP(B70,'START LİSTE'!$B$6:$F$1254,4,0))</f>
        <v/>
      </c>
      <c r="F70" s="6" t="str">
        <f>IF(ISERROR(VLOOKUP($B70,'START LİSTE'!$B$6:$F$1254,5,0)),"",VLOOKUP($B70,'START LİSTE'!$B$6:$F$1254,5,0))</f>
        <v/>
      </c>
      <c r="G70" s="91"/>
      <c r="H70" s="7" t="str">
        <f t="shared" si="3"/>
        <v/>
      </c>
      <c r="I70" s="70" t="str">
        <f>IF(ISERROR(VLOOKUP($B70,'START LİSTE'!$B$6:$G$1254,6,0)),"",VLOOKUP($B70,'START LİSTE'!$B$6:$G$1254,6,0))</f>
        <v/>
      </c>
    </row>
    <row r="71" spans="1:9" ht="18" customHeight="1" x14ac:dyDescent="0.2">
      <c r="A71" s="2" t="str">
        <f t="shared" si="0"/>
        <v/>
      </c>
      <c r="B71" s="3"/>
      <c r="C71" s="4" t="str">
        <f>IF(ISERROR(VLOOKUP(B71,'START LİSTE'!$B$6:$F$1254,2,0)),"",VLOOKUP(B71,'START LİSTE'!$B$6:$F$1254,2,0))</f>
        <v/>
      </c>
      <c r="D71" s="4" t="str">
        <f>IF(ISERROR(VLOOKUP(B71,'START LİSTE'!$B$6:$F$1254,3,0)),"",VLOOKUP(B71,'START LİSTE'!$B$6:$F$1254,3,0))</f>
        <v/>
      </c>
      <c r="E71" s="5" t="str">
        <f>IF(ISERROR(VLOOKUP(B71,'START LİSTE'!$B$6:$F$1254,4,0)),"",VLOOKUP(B71,'START LİSTE'!$B$6:$F$1254,4,0))</f>
        <v/>
      </c>
      <c r="F71" s="6" t="str">
        <f>IF(ISERROR(VLOOKUP($B71,'START LİSTE'!$B$6:$F$1254,5,0)),"",VLOOKUP($B71,'START LİSTE'!$B$6:$F$1254,5,0))</f>
        <v/>
      </c>
      <c r="G71" s="91"/>
      <c r="H71" s="7" t="str">
        <f t="shared" si="3"/>
        <v/>
      </c>
      <c r="I71" s="70" t="str">
        <f>IF(ISERROR(VLOOKUP($B71,'START LİSTE'!$B$6:$G$1254,6,0)),"",VLOOKUP($B71,'START LİSTE'!$B$6:$G$1254,6,0))</f>
        <v/>
      </c>
    </row>
    <row r="72" spans="1:9" ht="18" customHeight="1" x14ac:dyDescent="0.2">
      <c r="A72" s="2" t="str">
        <f t="shared" ref="A72:A135" si="4">IF(B72&lt;&gt;"",A71+1,"")</f>
        <v/>
      </c>
      <c r="B72" s="3"/>
      <c r="C72" s="4" t="str">
        <f>IF(ISERROR(VLOOKUP(B72,'START LİSTE'!$B$6:$F$1254,2,0)),"",VLOOKUP(B72,'START LİSTE'!$B$6:$F$1254,2,0))</f>
        <v/>
      </c>
      <c r="D72" s="4" t="str">
        <f>IF(ISERROR(VLOOKUP(B72,'START LİSTE'!$B$6:$F$1254,3,0)),"",VLOOKUP(B72,'START LİSTE'!$B$6:$F$1254,3,0))</f>
        <v/>
      </c>
      <c r="E72" s="5" t="str">
        <f>IF(ISERROR(VLOOKUP(B72,'START LİSTE'!$B$6:$F$1254,4,0)),"",VLOOKUP(B72,'START LİSTE'!$B$6:$F$1254,4,0))</f>
        <v/>
      </c>
      <c r="F72" s="6" t="str">
        <f>IF(ISERROR(VLOOKUP($B72,'START LİSTE'!$B$6:$F$1254,5,0)),"",VLOOKUP($B72,'START LİSTE'!$B$6:$F$1254,5,0))</f>
        <v/>
      </c>
      <c r="G72" s="91"/>
      <c r="H72" s="7" t="str">
        <f t="shared" ref="H72:H135" si="5">IF(OR(G72="DQ",G72="DNF",G72="DNS"),"-",IF(B72&lt;&gt;"",IF(E72="F",H71,H71+1),""))</f>
        <v/>
      </c>
      <c r="I72" s="70" t="str">
        <f>IF(ISERROR(VLOOKUP($B72,'START LİSTE'!$B$6:$G$1254,6,0)),"",VLOOKUP($B72,'START LİSTE'!$B$6:$G$1254,6,0))</f>
        <v/>
      </c>
    </row>
    <row r="73" spans="1:9" ht="18" customHeight="1" x14ac:dyDescent="0.2">
      <c r="A73" s="2" t="str">
        <f t="shared" si="4"/>
        <v/>
      </c>
      <c r="B73" s="3"/>
      <c r="C73" s="4" t="str">
        <f>IF(ISERROR(VLOOKUP(B73,'START LİSTE'!$B$6:$F$1254,2,0)),"",VLOOKUP(B73,'START LİSTE'!$B$6:$F$1254,2,0))</f>
        <v/>
      </c>
      <c r="D73" s="4" t="str">
        <f>IF(ISERROR(VLOOKUP(B73,'START LİSTE'!$B$6:$F$1254,3,0)),"",VLOOKUP(B73,'START LİSTE'!$B$6:$F$1254,3,0))</f>
        <v/>
      </c>
      <c r="E73" s="5" t="str">
        <f>IF(ISERROR(VLOOKUP(B73,'START LİSTE'!$B$6:$F$1254,4,0)),"",VLOOKUP(B73,'START LİSTE'!$B$6:$F$1254,4,0))</f>
        <v/>
      </c>
      <c r="F73" s="6" t="str">
        <f>IF(ISERROR(VLOOKUP($B73,'START LİSTE'!$B$6:$F$1254,5,0)),"",VLOOKUP($B73,'START LİSTE'!$B$6:$F$1254,5,0))</f>
        <v/>
      </c>
      <c r="G73" s="91"/>
      <c r="H73" s="7" t="str">
        <f t="shared" si="5"/>
        <v/>
      </c>
      <c r="I73" s="70" t="str">
        <f>IF(ISERROR(VLOOKUP($B73,'START LİSTE'!$B$6:$G$1254,6,0)),"",VLOOKUP($B73,'START LİSTE'!$B$6:$G$1254,6,0))</f>
        <v/>
      </c>
    </row>
    <row r="74" spans="1:9" ht="18" customHeight="1" x14ac:dyDescent="0.2">
      <c r="A74" s="2" t="str">
        <f t="shared" si="4"/>
        <v/>
      </c>
      <c r="B74" s="3"/>
      <c r="C74" s="4" t="str">
        <f>IF(ISERROR(VLOOKUP(B74,'START LİSTE'!$B$6:$F$1254,2,0)),"",VLOOKUP(B74,'START LİSTE'!$B$6:$F$1254,2,0))</f>
        <v/>
      </c>
      <c r="D74" s="4" t="str">
        <f>IF(ISERROR(VLOOKUP(B74,'START LİSTE'!$B$6:$F$1254,3,0)),"",VLOOKUP(B74,'START LİSTE'!$B$6:$F$1254,3,0))</f>
        <v/>
      </c>
      <c r="E74" s="5" t="str">
        <f>IF(ISERROR(VLOOKUP(B74,'START LİSTE'!$B$6:$F$1254,4,0)),"",VLOOKUP(B74,'START LİSTE'!$B$6:$F$1254,4,0))</f>
        <v/>
      </c>
      <c r="F74" s="6" t="str">
        <f>IF(ISERROR(VLOOKUP($B74,'START LİSTE'!$B$6:$F$1254,5,0)),"",VLOOKUP($B74,'START LİSTE'!$B$6:$F$1254,5,0))</f>
        <v/>
      </c>
      <c r="G74" s="91"/>
      <c r="H74" s="7" t="str">
        <f t="shared" si="5"/>
        <v/>
      </c>
      <c r="I74" s="70" t="str">
        <f>IF(ISERROR(VLOOKUP($B74,'START LİSTE'!$B$6:$G$1254,6,0)),"",VLOOKUP($B74,'START LİSTE'!$B$6:$G$1254,6,0))</f>
        <v/>
      </c>
    </row>
    <row r="75" spans="1:9" ht="18" customHeight="1" x14ac:dyDescent="0.2">
      <c r="A75" s="2" t="str">
        <f t="shared" si="4"/>
        <v/>
      </c>
      <c r="B75" s="3"/>
      <c r="C75" s="4" t="str">
        <f>IF(ISERROR(VLOOKUP(B75,'START LİSTE'!$B$6:$F$1254,2,0)),"",VLOOKUP(B75,'START LİSTE'!$B$6:$F$1254,2,0))</f>
        <v/>
      </c>
      <c r="D75" s="4" t="str">
        <f>IF(ISERROR(VLOOKUP(B75,'START LİSTE'!$B$6:$F$1254,3,0)),"",VLOOKUP(B75,'START LİSTE'!$B$6:$F$1254,3,0))</f>
        <v/>
      </c>
      <c r="E75" s="5" t="str">
        <f>IF(ISERROR(VLOOKUP(B75,'START LİSTE'!$B$6:$F$1254,4,0)),"",VLOOKUP(B75,'START LİSTE'!$B$6:$F$1254,4,0))</f>
        <v/>
      </c>
      <c r="F75" s="6" t="str">
        <f>IF(ISERROR(VLOOKUP($B75,'START LİSTE'!$B$6:$F$1254,5,0)),"",VLOOKUP($B75,'START LİSTE'!$B$6:$F$1254,5,0))</f>
        <v/>
      </c>
      <c r="G75" s="91"/>
      <c r="H75" s="7" t="str">
        <f t="shared" si="5"/>
        <v/>
      </c>
      <c r="I75" s="70" t="str">
        <f>IF(ISERROR(VLOOKUP($B75,'START LİSTE'!$B$6:$G$1254,6,0)),"",VLOOKUP($B75,'START LİSTE'!$B$6:$G$1254,6,0))</f>
        <v/>
      </c>
    </row>
    <row r="76" spans="1:9" ht="18" customHeight="1" x14ac:dyDescent="0.2">
      <c r="A76" s="2" t="str">
        <f t="shared" si="4"/>
        <v/>
      </c>
      <c r="B76" s="3"/>
      <c r="C76" s="4" t="str">
        <f>IF(ISERROR(VLOOKUP(B76,'START LİSTE'!$B$6:$F$1254,2,0)),"",VLOOKUP(B76,'START LİSTE'!$B$6:$F$1254,2,0))</f>
        <v/>
      </c>
      <c r="D76" s="4" t="str">
        <f>IF(ISERROR(VLOOKUP(B76,'START LİSTE'!$B$6:$F$1254,3,0)),"",VLOOKUP(B76,'START LİSTE'!$B$6:$F$1254,3,0))</f>
        <v/>
      </c>
      <c r="E76" s="5" t="str">
        <f>IF(ISERROR(VLOOKUP(B76,'START LİSTE'!$B$6:$F$1254,4,0)),"",VLOOKUP(B76,'START LİSTE'!$B$6:$F$1254,4,0))</f>
        <v/>
      </c>
      <c r="F76" s="6" t="str">
        <f>IF(ISERROR(VLOOKUP($B76,'START LİSTE'!$B$6:$F$1254,5,0)),"",VLOOKUP($B76,'START LİSTE'!$B$6:$F$1254,5,0))</f>
        <v/>
      </c>
      <c r="G76" s="91"/>
      <c r="H76" s="7" t="str">
        <f t="shared" si="5"/>
        <v/>
      </c>
      <c r="I76" s="70" t="str">
        <f>IF(ISERROR(VLOOKUP($B76,'START LİSTE'!$B$6:$G$1254,6,0)),"",VLOOKUP($B76,'START LİSTE'!$B$6:$G$1254,6,0))</f>
        <v/>
      </c>
    </row>
    <row r="77" spans="1:9" ht="18" customHeight="1" x14ac:dyDescent="0.2">
      <c r="A77" s="2" t="str">
        <f t="shared" si="4"/>
        <v/>
      </c>
      <c r="B77" s="3"/>
      <c r="C77" s="4" t="str">
        <f>IF(ISERROR(VLOOKUP(B77,'START LİSTE'!$B$6:$F$1254,2,0)),"",VLOOKUP(B77,'START LİSTE'!$B$6:$F$1254,2,0))</f>
        <v/>
      </c>
      <c r="D77" s="4" t="str">
        <f>IF(ISERROR(VLOOKUP(B77,'START LİSTE'!$B$6:$F$1254,3,0)),"",VLOOKUP(B77,'START LİSTE'!$B$6:$F$1254,3,0))</f>
        <v/>
      </c>
      <c r="E77" s="5" t="str">
        <f>IF(ISERROR(VLOOKUP(B77,'START LİSTE'!$B$6:$F$1254,4,0)),"",VLOOKUP(B77,'START LİSTE'!$B$6:$F$1254,4,0))</f>
        <v/>
      </c>
      <c r="F77" s="6" t="str">
        <f>IF(ISERROR(VLOOKUP($B77,'START LİSTE'!$B$6:$F$1254,5,0)),"",VLOOKUP($B77,'START LİSTE'!$B$6:$F$1254,5,0))</f>
        <v/>
      </c>
      <c r="G77" s="91"/>
      <c r="H77" s="7" t="str">
        <f t="shared" si="5"/>
        <v/>
      </c>
      <c r="I77" s="70" t="str">
        <f>IF(ISERROR(VLOOKUP($B77,'START LİSTE'!$B$6:$G$1254,6,0)),"",VLOOKUP($B77,'START LİSTE'!$B$6:$G$1254,6,0))</f>
        <v/>
      </c>
    </row>
    <row r="78" spans="1:9" ht="18" customHeight="1" x14ac:dyDescent="0.2">
      <c r="A78" s="2" t="str">
        <f t="shared" si="4"/>
        <v/>
      </c>
      <c r="B78" s="3"/>
      <c r="C78" s="4" t="str">
        <f>IF(ISERROR(VLOOKUP(B78,'START LİSTE'!$B$6:$F$1254,2,0)),"",VLOOKUP(B78,'START LİSTE'!$B$6:$F$1254,2,0))</f>
        <v/>
      </c>
      <c r="D78" s="4" t="str">
        <f>IF(ISERROR(VLOOKUP(B78,'START LİSTE'!$B$6:$F$1254,3,0)),"",VLOOKUP(B78,'START LİSTE'!$B$6:$F$1254,3,0))</f>
        <v/>
      </c>
      <c r="E78" s="5" t="str">
        <f>IF(ISERROR(VLOOKUP(B78,'START LİSTE'!$B$6:$F$1254,4,0)),"",VLOOKUP(B78,'START LİSTE'!$B$6:$F$1254,4,0))</f>
        <v/>
      </c>
      <c r="F78" s="6" t="str">
        <f>IF(ISERROR(VLOOKUP($B78,'START LİSTE'!$B$6:$F$1254,5,0)),"",VLOOKUP($B78,'START LİSTE'!$B$6:$F$1254,5,0))</f>
        <v/>
      </c>
      <c r="G78" s="91"/>
      <c r="H78" s="7" t="str">
        <f t="shared" si="5"/>
        <v/>
      </c>
      <c r="I78" s="70" t="str">
        <f>IF(ISERROR(VLOOKUP($B78,'START LİSTE'!$B$6:$G$1254,6,0)),"",VLOOKUP($B78,'START LİSTE'!$B$6:$G$1254,6,0))</f>
        <v/>
      </c>
    </row>
    <row r="79" spans="1:9" ht="18" customHeight="1" x14ac:dyDescent="0.2">
      <c r="A79" s="2" t="str">
        <f t="shared" si="4"/>
        <v/>
      </c>
      <c r="B79" s="3"/>
      <c r="C79" s="4" t="str">
        <f>IF(ISERROR(VLOOKUP(B79,'START LİSTE'!$B$6:$F$1254,2,0)),"",VLOOKUP(B79,'START LİSTE'!$B$6:$F$1254,2,0))</f>
        <v/>
      </c>
      <c r="D79" s="4" t="str">
        <f>IF(ISERROR(VLOOKUP(B79,'START LİSTE'!$B$6:$F$1254,3,0)),"",VLOOKUP(B79,'START LİSTE'!$B$6:$F$1254,3,0))</f>
        <v/>
      </c>
      <c r="E79" s="5" t="str">
        <f>IF(ISERROR(VLOOKUP(B79,'START LİSTE'!$B$6:$F$1254,4,0)),"",VLOOKUP(B79,'START LİSTE'!$B$6:$F$1254,4,0))</f>
        <v/>
      </c>
      <c r="F79" s="6" t="str">
        <f>IF(ISERROR(VLOOKUP($B79,'START LİSTE'!$B$6:$F$1254,5,0)),"",VLOOKUP($B79,'START LİSTE'!$B$6:$F$1254,5,0))</f>
        <v/>
      </c>
      <c r="G79" s="91"/>
      <c r="H79" s="7" t="str">
        <f t="shared" si="5"/>
        <v/>
      </c>
      <c r="I79" s="70" t="str">
        <f>IF(ISERROR(VLOOKUP($B79,'START LİSTE'!$B$6:$G$1254,6,0)),"",VLOOKUP($B79,'START LİSTE'!$B$6:$G$1254,6,0))</f>
        <v/>
      </c>
    </row>
    <row r="80" spans="1:9" ht="18" customHeight="1" x14ac:dyDescent="0.2">
      <c r="A80" s="2" t="str">
        <f t="shared" si="4"/>
        <v/>
      </c>
      <c r="B80" s="3"/>
      <c r="C80" s="4" t="str">
        <f>IF(ISERROR(VLOOKUP(B80,'START LİSTE'!$B$6:$F$1254,2,0)),"",VLOOKUP(B80,'START LİSTE'!$B$6:$F$1254,2,0))</f>
        <v/>
      </c>
      <c r="D80" s="4" t="str">
        <f>IF(ISERROR(VLOOKUP(B80,'START LİSTE'!$B$6:$F$1254,3,0)),"",VLOOKUP(B80,'START LİSTE'!$B$6:$F$1254,3,0))</f>
        <v/>
      </c>
      <c r="E80" s="5" t="str">
        <f>IF(ISERROR(VLOOKUP(B80,'START LİSTE'!$B$6:$F$1254,4,0)),"",VLOOKUP(B80,'START LİSTE'!$B$6:$F$1254,4,0))</f>
        <v/>
      </c>
      <c r="F80" s="6" t="str">
        <f>IF(ISERROR(VLOOKUP($B80,'START LİSTE'!$B$6:$F$1254,5,0)),"",VLOOKUP($B80,'START LİSTE'!$B$6:$F$1254,5,0))</f>
        <v/>
      </c>
      <c r="G80" s="91"/>
      <c r="H80" s="7" t="str">
        <f t="shared" si="5"/>
        <v/>
      </c>
      <c r="I80" s="70" t="str">
        <f>IF(ISERROR(VLOOKUP($B80,'START LİSTE'!$B$6:$G$1254,6,0)),"",VLOOKUP($B80,'START LİSTE'!$B$6:$G$1254,6,0))</f>
        <v/>
      </c>
    </row>
    <row r="81" spans="1:9" ht="18" customHeight="1" x14ac:dyDescent="0.2">
      <c r="A81" s="2" t="str">
        <f t="shared" si="4"/>
        <v/>
      </c>
      <c r="B81" s="3"/>
      <c r="C81" s="4" t="str">
        <f>IF(ISERROR(VLOOKUP(B81,'START LİSTE'!$B$6:$F$1254,2,0)),"",VLOOKUP(B81,'START LİSTE'!$B$6:$F$1254,2,0))</f>
        <v/>
      </c>
      <c r="D81" s="4" t="str">
        <f>IF(ISERROR(VLOOKUP(B81,'START LİSTE'!$B$6:$F$1254,3,0)),"",VLOOKUP(B81,'START LİSTE'!$B$6:$F$1254,3,0))</f>
        <v/>
      </c>
      <c r="E81" s="5" t="str">
        <f>IF(ISERROR(VLOOKUP(B81,'START LİSTE'!$B$6:$F$1254,4,0)),"",VLOOKUP(B81,'START LİSTE'!$B$6:$F$1254,4,0))</f>
        <v/>
      </c>
      <c r="F81" s="6" t="str">
        <f>IF(ISERROR(VLOOKUP($B81,'START LİSTE'!$B$6:$F$1254,5,0)),"",VLOOKUP($B81,'START LİSTE'!$B$6:$F$1254,5,0))</f>
        <v/>
      </c>
      <c r="G81" s="91"/>
      <c r="H81" s="7" t="str">
        <f t="shared" si="5"/>
        <v/>
      </c>
      <c r="I81" s="70" t="str">
        <f>IF(ISERROR(VLOOKUP($B81,'START LİSTE'!$B$6:$G$1254,6,0)),"",VLOOKUP($B81,'START LİSTE'!$B$6:$G$1254,6,0))</f>
        <v/>
      </c>
    </row>
    <row r="82" spans="1:9" ht="18" customHeight="1" x14ac:dyDescent="0.2">
      <c r="A82" s="2" t="str">
        <f t="shared" si="4"/>
        <v/>
      </c>
      <c r="B82" s="3"/>
      <c r="C82" s="4" t="str">
        <f>IF(ISERROR(VLOOKUP(B82,'START LİSTE'!$B$6:$F$1254,2,0)),"",VLOOKUP(B82,'START LİSTE'!$B$6:$F$1254,2,0))</f>
        <v/>
      </c>
      <c r="D82" s="4" t="str">
        <f>IF(ISERROR(VLOOKUP(B82,'START LİSTE'!$B$6:$F$1254,3,0)),"",VLOOKUP(B82,'START LİSTE'!$B$6:$F$1254,3,0))</f>
        <v/>
      </c>
      <c r="E82" s="5" t="str">
        <f>IF(ISERROR(VLOOKUP(B82,'START LİSTE'!$B$6:$F$1254,4,0)),"",VLOOKUP(B82,'START LİSTE'!$B$6:$F$1254,4,0))</f>
        <v/>
      </c>
      <c r="F82" s="6" t="str">
        <f>IF(ISERROR(VLOOKUP($B82,'START LİSTE'!$B$6:$F$1254,5,0)),"",VLOOKUP($B82,'START LİSTE'!$B$6:$F$1254,5,0))</f>
        <v/>
      </c>
      <c r="G82" s="91"/>
      <c r="H82" s="7" t="str">
        <f t="shared" si="5"/>
        <v/>
      </c>
      <c r="I82" s="70" t="str">
        <f>IF(ISERROR(VLOOKUP($B82,'START LİSTE'!$B$6:$G$1254,6,0)),"",VLOOKUP($B82,'START LİSTE'!$B$6:$G$1254,6,0))</f>
        <v/>
      </c>
    </row>
    <row r="83" spans="1:9" ht="18" customHeight="1" x14ac:dyDescent="0.2">
      <c r="A83" s="2" t="str">
        <f t="shared" si="4"/>
        <v/>
      </c>
      <c r="B83" s="3"/>
      <c r="C83" s="4" t="str">
        <f>IF(ISERROR(VLOOKUP(B83,'START LİSTE'!$B$6:$F$1254,2,0)),"",VLOOKUP(B83,'START LİSTE'!$B$6:$F$1254,2,0))</f>
        <v/>
      </c>
      <c r="D83" s="4" t="str">
        <f>IF(ISERROR(VLOOKUP(B83,'START LİSTE'!$B$6:$F$1254,3,0)),"",VLOOKUP(B83,'START LİSTE'!$B$6:$F$1254,3,0))</f>
        <v/>
      </c>
      <c r="E83" s="5" t="str">
        <f>IF(ISERROR(VLOOKUP(B83,'START LİSTE'!$B$6:$F$1254,4,0)),"",VLOOKUP(B83,'START LİSTE'!$B$6:$F$1254,4,0))</f>
        <v/>
      </c>
      <c r="F83" s="6" t="str">
        <f>IF(ISERROR(VLOOKUP($B83,'START LİSTE'!$B$6:$F$1254,5,0)),"",VLOOKUP($B83,'START LİSTE'!$B$6:$F$1254,5,0))</f>
        <v/>
      </c>
      <c r="G83" s="91"/>
      <c r="H83" s="7" t="str">
        <f t="shared" si="5"/>
        <v/>
      </c>
      <c r="I83" s="70" t="str">
        <f>IF(ISERROR(VLOOKUP($B83,'START LİSTE'!$B$6:$G$1254,6,0)),"",VLOOKUP($B83,'START LİSTE'!$B$6:$G$1254,6,0))</f>
        <v/>
      </c>
    </row>
    <row r="84" spans="1:9" ht="18" customHeight="1" x14ac:dyDescent="0.2">
      <c r="A84" s="2" t="str">
        <f t="shared" si="4"/>
        <v/>
      </c>
      <c r="B84" s="3"/>
      <c r="C84" s="4" t="str">
        <f>IF(ISERROR(VLOOKUP(B84,'START LİSTE'!$B$6:$F$1254,2,0)),"",VLOOKUP(B84,'START LİSTE'!$B$6:$F$1254,2,0))</f>
        <v/>
      </c>
      <c r="D84" s="4" t="str">
        <f>IF(ISERROR(VLOOKUP(B84,'START LİSTE'!$B$6:$F$1254,3,0)),"",VLOOKUP(B84,'START LİSTE'!$B$6:$F$1254,3,0))</f>
        <v/>
      </c>
      <c r="E84" s="5" t="str">
        <f>IF(ISERROR(VLOOKUP(B84,'START LİSTE'!$B$6:$F$1254,4,0)),"",VLOOKUP(B84,'START LİSTE'!$B$6:$F$1254,4,0))</f>
        <v/>
      </c>
      <c r="F84" s="6" t="str">
        <f>IF(ISERROR(VLOOKUP($B84,'START LİSTE'!$B$6:$F$1254,5,0)),"",VLOOKUP($B84,'START LİSTE'!$B$6:$F$1254,5,0))</f>
        <v/>
      </c>
      <c r="G84" s="91"/>
      <c r="H84" s="7" t="str">
        <f t="shared" si="5"/>
        <v/>
      </c>
      <c r="I84" s="70" t="str">
        <f>IF(ISERROR(VLOOKUP($B84,'START LİSTE'!$B$6:$G$1254,6,0)),"",VLOOKUP($B84,'START LİSTE'!$B$6:$G$1254,6,0))</f>
        <v/>
      </c>
    </row>
    <row r="85" spans="1:9" ht="18" customHeight="1" x14ac:dyDescent="0.2">
      <c r="A85" s="2" t="str">
        <f t="shared" si="4"/>
        <v/>
      </c>
      <c r="B85" s="3"/>
      <c r="C85" s="4" t="str">
        <f>IF(ISERROR(VLOOKUP(B85,'START LİSTE'!$B$6:$F$1254,2,0)),"",VLOOKUP(B85,'START LİSTE'!$B$6:$F$1254,2,0))</f>
        <v/>
      </c>
      <c r="D85" s="4" t="str">
        <f>IF(ISERROR(VLOOKUP(B85,'START LİSTE'!$B$6:$F$1254,3,0)),"",VLOOKUP(B85,'START LİSTE'!$B$6:$F$1254,3,0))</f>
        <v/>
      </c>
      <c r="E85" s="5" t="str">
        <f>IF(ISERROR(VLOOKUP(B85,'START LİSTE'!$B$6:$F$1254,4,0)),"",VLOOKUP(B85,'START LİSTE'!$B$6:$F$1254,4,0))</f>
        <v/>
      </c>
      <c r="F85" s="6" t="str">
        <f>IF(ISERROR(VLOOKUP($B85,'START LİSTE'!$B$6:$F$1254,5,0)),"",VLOOKUP($B85,'START LİSTE'!$B$6:$F$1254,5,0))</f>
        <v/>
      </c>
      <c r="G85" s="91"/>
      <c r="H85" s="7" t="str">
        <f t="shared" si="5"/>
        <v/>
      </c>
      <c r="I85" s="70" t="str">
        <f>IF(ISERROR(VLOOKUP($B85,'START LİSTE'!$B$6:$G$1254,6,0)),"",VLOOKUP($B85,'START LİSTE'!$B$6:$G$1254,6,0))</f>
        <v/>
      </c>
    </row>
    <row r="86" spans="1:9" ht="18" customHeight="1" x14ac:dyDescent="0.2">
      <c r="A86" s="2" t="str">
        <f t="shared" si="4"/>
        <v/>
      </c>
      <c r="B86" s="3"/>
      <c r="C86" s="4" t="str">
        <f>IF(ISERROR(VLOOKUP(B86,'START LİSTE'!$B$6:$F$1254,2,0)),"",VLOOKUP(B86,'START LİSTE'!$B$6:$F$1254,2,0))</f>
        <v/>
      </c>
      <c r="D86" s="4" t="str">
        <f>IF(ISERROR(VLOOKUP(B86,'START LİSTE'!$B$6:$F$1254,3,0)),"",VLOOKUP(B86,'START LİSTE'!$B$6:$F$1254,3,0))</f>
        <v/>
      </c>
      <c r="E86" s="5" t="str">
        <f>IF(ISERROR(VLOOKUP(B86,'START LİSTE'!$B$6:$F$1254,4,0)),"",VLOOKUP(B86,'START LİSTE'!$B$6:$F$1254,4,0))</f>
        <v/>
      </c>
      <c r="F86" s="6" t="str">
        <f>IF(ISERROR(VLOOKUP($B86,'START LİSTE'!$B$6:$F$1254,5,0)),"",VLOOKUP($B86,'START LİSTE'!$B$6:$F$1254,5,0))</f>
        <v/>
      </c>
      <c r="G86" s="91"/>
      <c r="H86" s="7" t="str">
        <f t="shared" si="5"/>
        <v/>
      </c>
      <c r="I86" s="70" t="str">
        <f>IF(ISERROR(VLOOKUP($B86,'START LİSTE'!$B$6:$G$1254,6,0)),"",VLOOKUP($B86,'START LİSTE'!$B$6:$G$1254,6,0))</f>
        <v/>
      </c>
    </row>
    <row r="87" spans="1:9" ht="18" customHeight="1" x14ac:dyDescent="0.2">
      <c r="A87" s="2" t="str">
        <f t="shared" si="4"/>
        <v/>
      </c>
      <c r="B87" s="3"/>
      <c r="C87" s="4" t="str">
        <f>IF(ISERROR(VLOOKUP(B87,'START LİSTE'!$B$6:$F$1254,2,0)),"",VLOOKUP(B87,'START LİSTE'!$B$6:$F$1254,2,0))</f>
        <v/>
      </c>
      <c r="D87" s="4" t="str">
        <f>IF(ISERROR(VLOOKUP(B87,'START LİSTE'!$B$6:$F$1254,3,0)),"",VLOOKUP(B87,'START LİSTE'!$B$6:$F$1254,3,0))</f>
        <v/>
      </c>
      <c r="E87" s="5" t="str">
        <f>IF(ISERROR(VLOOKUP(B87,'START LİSTE'!$B$6:$F$1254,4,0)),"",VLOOKUP(B87,'START LİSTE'!$B$6:$F$1254,4,0))</f>
        <v/>
      </c>
      <c r="F87" s="6" t="str">
        <f>IF(ISERROR(VLOOKUP($B87,'START LİSTE'!$B$6:$F$1254,5,0)),"",VLOOKUP($B87,'START LİSTE'!$B$6:$F$1254,5,0))</f>
        <v/>
      </c>
      <c r="G87" s="91"/>
      <c r="H87" s="7" t="str">
        <f t="shared" si="5"/>
        <v/>
      </c>
      <c r="I87" s="70" t="str">
        <f>IF(ISERROR(VLOOKUP($B87,'START LİSTE'!$B$6:$G$1254,6,0)),"",VLOOKUP($B87,'START LİSTE'!$B$6:$G$1254,6,0))</f>
        <v/>
      </c>
    </row>
    <row r="88" spans="1:9" ht="18" customHeight="1" x14ac:dyDescent="0.2">
      <c r="A88" s="2" t="str">
        <f t="shared" si="4"/>
        <v/>
      </c>
      <c r="B88" s="3"/>
      <c r="C88" s="4" t="str">
        <f>IF(ISERROR(VLOOKUP(B88,'START LİSTE'!$B$6:$F$1254,2,0)),"",VLOOKUP(B88,'START LİSTE'!$B$6:$F$1254,2,0))</f>
        <v/>
      </c>
      <c r="D88" s="4" t="str">
        <f>IF(ISERROR(VLOOKUP(B88,'START LİSTE'!$B$6:$F$1254,3,0)),"",VLOOKUP(B88,'START LİSTE'!$B$6:$F$1254,3,0))</f>
        <v/>
      </c>
      <c r="E88" s="5" t="str">
        <f>IF(ISERROR(VLOOKUP(B88,'START LİSTE'!$B$6:$F$1254,4,0)),"",VLOOKUP(B88,'START LİSTE'!$B$6:$F$1254,4,0))</f>
        <v/>
      </c>
      <c r="F88" s="6" t="str">
        <f>IF(ISERROR(VLOOKUP($B88,'START LİSTE'!$B$6:$F$1254,5,0)),"",VLOOKUP($B88,'START LİSTE'!$B$6:$F$1254,5,0))</f>
        <v/>
      </c>
      <c r="G88" s="91"/>
      <c r="H88" s="7" t="str">
        <f t="shared" si="5"/>
        <v/>
      </c>
      <c r="I88" s="70" t="str">
        <f>IF(ISERROR(VLOOKUP($B88,'START LİSTE'!$B$6:$G$1254,6,0)),"",VLOOKUP($B88,'START LİSTE'!$B$6:$G$1254,6,0))</f>
        <v/>
      </c>
    </row>
    <row r="89" spans="1:9" ht="18" customHeight="1" x14ac:dyDescent="0.2">
      <c r="A89" s="2" t="str">
        <f t="shared" si="4"/>
        <v/>
      </c>
      <c r="B89" s="3"/>
      <c r="C89" s="4" t="str">
        <f>IF(ISERROR(VLOOKUP(B89,'START LİSTE'!$B$6:$F$1254,2,0)),"",VLOOKUP(B89,'START LİSTE'!$B$6:$F$1254,2,0))</f>
        <v/>
      </c>
      <c r="D89" s="4" t="str">
        <f>IF(ISERROR(VLOOKUP(B89,'START LİSTE'!$B$6:$F$1254,3,0)),"",VLOOKUP(B89,'START LİSTE'!$B$6:$F$1254,3,0))</f>
        <v/>
      </c>
      <c r="E89" s="5" t="str">
        <f>IF(ISERROR(VLOOKUP(B89,'START LİSTE'!$B$6:$F$1254,4,0)),"",VLOOKUP(B89,'START LİSTE'!$B$6:$F$1254,4,0))</f>
        <v/>
      </c>
      <c r="F89" s="6" t="str">
        <f>IF(ISERROR(VLOOKUP($B89,'START LİSTE'!$B$6:$F$1254,5,0)),"",VLOOKUP($B89,'START LİSTE'!$B$6:$F$1254,5,0))</f>
        <v/>
      </c>
      <c r="G89" s="91"/>
      <c r="H89" s="7" t="str">
        <f t="shared" si="5"/>
        <v/>
      </c>
      <c r="I89" s="70" t="str">
        <f>IF(ISERROR(VLOOKUP($B89,'START LİSTE'!$B$6:$G$1254,6,0)),"",VLOOKUP($B89,'START LİSTE'!$B$6:$G$1254,6,0))</f>
        <v/>
      </c>
    </row>
    <row r="90" spans="1:9" ht="18" customHeight="1" x14ac:dyDescent="0.2">
      <c r="A90" s="2" t="str">
        <f t="shared" si="4"/>
        <v/>
      </c>
      <c r="B90" s="3"/>
      <c r="C90" s="4" t="str">
        <f>IF(ISERROR(VLOOKUP(B90,'START LİSTE'!$B$6:$F$1254,2,0)),"",VLOOKUP(B90,'START LİSTE'!$B$6:$F$1254,2,0))</f>
        <v/>
      </c>
      <c r="D90" s="4" t="str">
        <f>IF(ISERROR(VLOOKUP(B90,'START LİSTE'!$B$6:$F$1254,3,0)),"",VLOOKUP(B90,'START LİSTE'!$B$6:$F$1254,3,0))</f>
        <v/>
      </c>
      <c r="E90" s="5" t="str">
        <f>IF(ISERROR(VLOOKUP(B90,'START LİSTE'!$B$6:$F$1254,4,0)),"",VLOOKUP(B90,'START LİSTE'!$B$6:$F$1254,4,0))</f>
        <v/>
      </c>
      <c r="F90" s="6" t="str">
        <f>IF(ISERROR(VLOOKUP($B90,'START LİSTE'!$B$6:$F$1254,5,0)),"",VLOOKUP($B90,'START LİSTE'!$B$6:$F$1254,5,0))</f>
        <v/>
      </c>
      <c r="G90" s="91"/>
      <c r="H90" s="7" t="str">
        <f t="shared" si="5"/>
        <v/>
      </c>
      <c r="I90" s="70" t="str">
        <f>IF(ISERROR(VLOOKUP($B90,'START LİSTE'!$B$6:$G$1254,6,0)),"",VLOOKUP($B90,'START LİSTE'!$B$6:$G$1254,6,0))</f>
        <v/>
      </c>
    </row>
    <row r="91" spans="1:9" ht="18" customHeight="1" x14ac:dyDescent="0.2">
      <c r="A91" s="2" t="str">
        <f t="shared" si="4"/>
        <v/>
      </c>
      <c r="B91" s="3"/>
      <c r="C91" s="4" t="str">
        <f>IF(ISERROR(VLOOKUP(B91,'START LİSTE'!$B$6:$F$1254,2,0)),"",VLOOKUP(B91,'START LİSTE'!$B$6:$F$1254,2,0))</f>
        <v/>
      </c>
      <c r="D91" s="4" t="str">
        <f>IF(ISERROR(VLOOKUP(B91,'START LİSTE'!$B$6:$F$1254,3,0)),"",VLOOKUP(B91,'START LİSTE'!$B$6:$F$1254,3,0))</f>
        <v/>
      </c>
      <c r="E91" s="5" t="str">
        <f>IF(ISERROR(VLOOKUP(B91,'START LİSTE'!$B$6:$F$1254,4,0)),"",VLOOKUP(B91,'START LİSTE'!$B$6:$F$1254,4,0))</f>
        <v/>
      </c>
      <c r="F91" s="6" t="str">
        <f>IF(ISERROR(VLOOKUP($B91,'START LİSTE'!$B$6:$F$1254,5,0)),"",VLOOKUP($B91,'START LİSTE'!$B$6:$F$1254,5,0))</f>
        <v/>
      </c>
      <c r="G91" s="91"/>
      <c r="H91" s="7" t="str">
        <f t="shared" si="5"/>
        <v/>
      </c>
      <c r="I91" s="70" t="str">
        <f>IF(ISERROR(VLOOKUP($B91,'START LİSTE'!$B$6:$G$1254,6,0)),"",VLOOKUP($B91,'START LİSTE'!$B$6:$G$1254,6,0))</f>
        <v/>
      </c>
    </row>
    <row r="92" spans="1:9" ht="18" customHeight="1" x14ac:dyDescent="0.2">
      <c r="A92" s="2" t="str">
        <f t="shared" si="4"/>
        <v/>
      </c>
      <c r="B92" s="3"/>
      <c r="C92" s="4" t="str">
        <f>IF(ISERROR(VLOOKUP(B92,'START LİSTE'!$B$6:$F$1254,2,0)),"",VLOOKUP(B92,'START LİSTE'!$B$6:$F$1254,2,0))</f>
        <v/>
      </c>
      <c r="D92" s="4" t="str">
        <f>IF(ISERROR(VLOOKUP(B92,'START LİSTE'!$B$6:$F$1254,3,0)),"",VLOOKUP(B92,'START LİSTE'!$B$6:$F$1254,3,0))</f>
        <v/>
      </c>
      <c r="E92" s="5" t="str">
        <f>IF(ISERROR(VLOOKUP(B92,'START LİSTE'!$B$6:$F$1254,4,0)),"",VLOOKUP(B92,'START LİSTE'!$B$6:$F$1254,4,0))</f>
        <v/>
      </c>
      <c r="F92" s="6" t="str">
        <f>IF(ISERROR(VLOOKUP($B92,'START LİSTE'!$B$6:$F$1254,5,0)),"",VLOOKUP($B92,'START LİSTE'!$B$6:$F$1254,5,0))</f>
        <v/>
      </c>
      <c r="G92" s="91"/>
      <c r="H92" s="7" t="str">
        <f t="shared" si="5"/>
        <v/>
      </c>
      <c r="I92" s="70" t="str">
        <f>IF(ISERROR(VLOOKUP($B92,'START LİSTE'!$B$6:$G$1254,6,0)),"",VLOOKUP($B92,'START LİSTE'!$B$6:$G$1254,6,0))</f>
        <v/>
      </c>
    </row>
    <row r="93" spans="1:9" ht="18" customHeight="1" x14ac:dyDescent="0.2">
      <c r="A93" s="2" t="str">
        <f t="shared" si="4"/>
        <v/>
      </c>
      <c r="B93" s="3"/>
      <c r="C93" s="4" t="str">
        <f>IF(ISERROR(VLOOKUP(B93,'START LİSTE'!$B$6:$F$1254,2,0)),"",VLOOKUP(B93,'START LİSTE'!$B$6:$F$1254,2,0))</f>
        <v/>
      </c>
      <c r="D93" s="4" t="str">
        <f>IF(ISERROR(VLOOKUP(B93,'START LİSTE'!$B$6:$F$1254,3,0)),"",VLOOKUP(B93,'START LİSTE'!$B$6:$F$1254,3,0))</f>
        <v/>
      </c>
      <c r="E93" s="5" t="str">
        <f>IF(ISERROR(VLOOKUP(B93,'START LİSTE'!$B$6:$F$1254,4,0)),"",VLOOKUP(B93,'START LİSTE'!$B$6:$F$1254,4,0))</f>
        <v/>
      </c>
      <c r="F93" s="6" t="str">
        <f>IF(ISERROR(VLOOKUP($B93,'START LİSTE'!$B$6:$F$1254,5,0)),"",VLOOKUP($B93,'START LİSTE'!$B$6:$F$1254,5,0))</f>
        <v/>
      </c>
      <c r="G93" s="91"/>
      <c r="H93" s="7" t="str">
        <f t="shared" si="5"/>
        <v/>
      </c>
      <c r="I93" s="70" t="str">
        <f>IF(ISERROR(VLOOKUP($B93,'START LİSTE'!$B$6:$G$1254,6,0)),"",VLOOKUP($B93,'START LİSTE'!$B$6:$G$1254,6,0))</f>
        <v/>
      </c>
    </row>
    <row r="94" spans="1:9" ht="18" customHeight="1" x14ac:dyDescent="0.2">
      <c r="A94" s="2" t="str">
        <f t="shared" si="4"/>
        <v/>
      </c>
      <c r="B94" s="3"/>
      <c r="C94" s="4" t="str">
        <f>IF(ISERROR(VLOOKUP(B94,'START LİSTE'!$B$6:$F$1254,2,0)),"",VLOOKUP(B94,'START LİSTE'!$B$6:$F$1254,2,0))</f>
        <v/>
      </c>
      <c r="D94" s="4" t="str">
        <f>IF(ISERROR(VLOOKUP(B94,'START LİSTE'!$B$6:$F$1254,3,0)),"",VLOOKUP(B94,'START LİSTE'!$B$6:$F$1254,3,0))</f>
        <v/>
      </c>
      <c r="E94" s="5" t="str">
        <f>IF(ISERROR(VLOOKUP(B94,'START LİSTE'!$B$6:$F$1254,4,0)),"",VLOOKUP(B94,'START LİSTE'!$B$6:$F$1254,4,0))</f>
        <v/>
      </c>
      <c r="F94" s="6" t="str">
        <f>IF(ISERROR(VLOOKUP($B94,'START LİSTE'!$B$6:$F$1254,5,0)),"",VLOOKUP($B94,'START LİSTE'!$B$6:$F$1254,5,0))</f>
        <v/>
      </c>
      <c r="G94" s="91"/>
      <c r="H94" s="7" t="str">
        <f t="shared" si="5"/>
        <v/>
      </c>
      <c r="I94" s="70" t="str">
        <f>IF(ISERROR(VLOOKUP($B94,'START LİSTE'!$B$6:$G$1254,6,0)),"",VLOOKUP($B94,'START LİSTE'!$B$6:$G$1254,6,0))</f>
        <v/>
      </c>
    </row>
    <row r="95" spans="1:9" ht="18" customHeight="1" x14ac:dyDescent="0.2">
      <c r="A95" s="2" t="str">
        <f t="shared" si="4"/>
        <v/>
      </c>
      <c r="B95" s="3"/>
      <c r="C95" s="4" t="str">
        <f>IF(ISERROR(VLOOKUP(B95,'START LİSTE'!$B$6:$F$1254,2,0)),"",VLOOKUP(B95,'START LİSTE'!$B$6:$F$1254,2,0))</f>
        <v/>
      </c>
      <c r="D95" s="4" t="str">
        <f>IF(ISERROR(VLOOKUP(B95,'START LİSTE'!$B$6:$F$1254,3,0)),"",VLOOKUP(B95,'START LİSTE'!$B$6:$F$1254,3,0))</f>
        <v/>
      </c>
      <c r="E95" s="5" t="str">
        <f>IF(ISERROR(VLOOKUP(B95,'START LİSTE'!$B$6:$F$1254,4,0)),"",VLOOKUP(B95,'START LİSTE'!$B$6:$F$1254,4,0))</f>
        <v/>
      </c>
      <c r="F95" s="6" t="str">
        <f>IF(ISERROR(VLOOKUP($B95,'START LİSTE'!$B$6:$F$1254,5,0)),"",VLOOKUP($B95,'START LİSTE'!$B$6:$F$1254,5,0))</f>
        <v/>
      </c>
      <c r="G95" s="91"/>
      <c r="H95" s="7" t="str">
        <f t="shared" si="5"/>
        <v/>
      </c>
      <c r="I95" s="70" t="str">
        <f>IF(ISERROR(VLOOKUP($B95,'START LİSTE'!$B$6:$G$1254,6,0)),"",VLOOKUP($B95,'START LİSTE'!$B$6:$G$1254,6,0))</f>
        <v/>
      </c>
    </row>
    <row r="96" spans="1:9" ht="18" customHeight="1" x14ac:dyDescent="0.2">
      <c r="A96" s="2" t="str">
        <f t="shared" si="4"/>
        <v/>
      </c>
      <c r="B96" s="3"/>
      <c r="C96" s="4" t="str">
        <f>IF(ISERROR(VLOOKUP(B96,'START LİSTE'!$B$6:$F$1254,2,0)),"",VLOOKUP(B96,'START LİSTE'!$B$6:$F$1254,2,0))</f>
        <v/>
      </c>
      <c r="D96" s="4" t="str">
        <f>IF(ISERROR(VLOOKUP(B96,'START LİSTE'!$B$6:$F$1254,3,0)),"",VLOOKUP(B96,'START LİSTE'!$B$6:$F$1254,3,0))</f>
        <v/>
      </c>
      <c r="E96" s="5" t="str">
        <f>IF(ISERROR(VLOOKUP(B96,'START LİSTE'!$B$6:$F$1254,4,0)),"",VLOOKUP(B96,'START LİSTE'!$B$6:$F$1254,4,0))</f>
        <v/>
      </c>
      <c r="F96" s="6" t="str">
        <f>IF(ISERROR(VLOOKUP($B96,'START LİSTE'!$B$6:$F$1254,5,0)),"",VLOOKUP($B96,'START LİSTE'!$B$6:$F$1254,5,0))</f>
        <v/>
      </c>
      <c r="G96" s="91"/>
      <c r="H96" s="7" t="str">
        <f t="shared" si="5"/>
        <v/>
      </c>
      <c r="I96" s="70" t="str">
        <f>IF(ISERROR(VLOOKUP($B96,'START LİSTE'!$B$6:$G$1254,6,0)),"",VLOOKUP($B96,'START LİSTE'!$B$6:$G$1254,6,0))</f>
        <v/>
      </c>
    </row>
    <row r="97" spans="1:9" ht="18" customHeight="1" x14ac:dyDescent="0.2">
      <c r="A97" s="2" t="str">
        <f t="shared" si="4"/>
        <v/>
      </c>
      <c r="B97" s="3"/>
      <c r="C97" s="4" t="str">
        <f>IF(ISERROR(VLOOKUP(B97,'START LİSTE'!$B$6:$F$1254,2,0)),"",VLOOKUP(B97,'START LİSTE'!$B$6:$F$1254,2,0))</f>
        <v/>
      </c>
      <c r="D97" s="4" t="str">
        <f>IF(ISERROR(VLOOKUP(B97,'START LİSTE'!$B$6:$F$1254,3,0)),"",VLOOKUP(B97,'START LİSTE'!$B$6:$F$1254,3,0))</f>
        <v/>
      </c>
      <c r="E97" s="5" t="str">
        <f>IF(ISERROR(VLOOKUP(B97,'START LİSTE'!$B$6:$F$1254,4,0)),"",VLOOKUP(B97,'START LİSTE'!$B$6:$F$1254,4,0))</f>
        <v/>
      </c>
      <c r="F97" s="6" t="str">
        <f>IF(ISERROR(VLOOKUP($B97,'START LİSTE'!$B$6:$F$1254,5,0)),"",VLOOKUP($B97,'START LİSTE'!$B$6:$F$1254,5,0))</f>
        <v/>
      </c>
      <c r="G97" s="91"/>
      <c r="H97" s="7" t="str">
        <f t="shared" si="5"/>
        <v/>
      </c>
      <c r="I97" s="70" t="str">
        <f>IF(ISERROR(VLOOKUP($B97,'START LİSTE'!$B$6:$G$1254,6,0)),"",VLOOKUP($B97,'START LİSTE'!$B$6:$G$1254,6,0))</f>
        <v/>
      </c>
    </row>
    <row r="98" spans="1:9" ht="18" customHeight="1" x14ac:dyDescent="0.2">
      <c r="A98" s="2" t="str">
        <f t="shared" si="4"/>
        <v/>
      </c>
      <c r="B98" s="3"/>
      <c r="C98" s="4" t="str">
        <f>IF(ISERROR(VLOOKUP(B98,'START LİSTE'!$B$6:$F$1254,2,0)),"",VLOOKUP(B98,'START LİSTE'!$B$6:$F$1254,2,0))</f>
        <v/>
      </c>
      <c r="D98" s="4" t="str">
        <f>IF(ISERROR(VLOOKUP(B98,'START LİSTE'!$B$6:$F$1254,3,0)),"",VLOOKUP(B98,'START LİSTE'!$B$6:$F$1254,3,0))</f>
        <v/>
      </c>
      <c r="E98" s="5" t="str">
        <f>IF(ISERROR(VLOOKUP(B98,'START LİSTE'!$B$6:$F$1254,4,0)),"",VLOOKUP(B98,'START LİSTE'!$B$6:$F$1254,4,0))</f>
        <v/>
      </c>
      <c r="F98" s="6" t="str">
        <f>IF(ISERROR(VLOOKUP($B98,'START LİSTE'!$B$6:$F$1254,5,0)),"",VLOOKUP($B98,'START LİSTE'!$B$6:$F$1254,5,0))</f>
        <v/>
      </c>
      <c r="G98" s="91"/>
      <c r="H98" s="7" t="str">
        <f t="shared" si="5"/>
        <v/>
      </c>
      <c r="I98" s="70" t="str">
        <f>IF(ISERROR(VLOOKUP($B98,'START LİSTE'!$B$6:$G$1254,6,0)),"",VLOOKUP($B98,'START LİSTE'!$B$6:$G$1254,6,0))</f>
        <v/>
      </c>
    </row>
    <row r="99" spans="1:9" ht="18" customHeight="1" x14ac:dyDescent="0.2">
      <c r="A99" s="2" t="str">
        <f t="shared" si="4"/>
        <v/>
      </c>
      <c r="B99" s="3"/>
      <c r="C99" s="4" t="str">
        <f>IF(ISERROR(VLOOKUP(B99,'START LİSTE'!$B$6:$F$1254,2,0)),"",VLOOKUP(B99,'START LİSTE'!$B$6:$F$1254,2,0))</f>
        <v/>
      </c>
      <c r="D99" s="4" t="str">
        <f>IF(ISERROR(VLOOKUP(B99,'START LİSTE'!$B$6:$F$1254,3,0)),"",VLOOKUP(B99,'START LİSTE'!$B$6:$F$1254,3,0))</f>
        <v/>
      </c>
      <c r="E99" s="5" t="str">
        <f>IF(ISERROR(VLOOKUP(B99,'START LİSTE'!$B$6:$F$1254,4,0)),"",VLOOKUP(B99,'START LİSTE'!$B$6:$F$1254,4,0))</f>
        <v/>
      </c>
      <c r="F99" s="6" t="str">
        <f>IF(ISERROR(VLOOKUP($B99,'START LİSTE'!$B$6:$F$1254,5,0)),"",VLOOKUP($B99,'START LİSTE'!$B$6:$F$1254,5,0))</f>
        <v/>
      </c>
      <c r="G99" s="91"/>
      <c r="H99" s="7" t="str">
        <f t="shared" si="5"/>
        <v/>
      </c>
      <c r="I99" s="70" t="str">
        <f>IF(ISERROR(VLOOKUP($B99,'START LİSTE'!$B$6:$G$1254,6,0)),"",VLOOKUP($B99,'START LİSTE'!$B$6:$G$1254,6,0))</f>
        <v/>
      </c>
    </row>
    <row r="100" spans="1:9" ht="18" customHeight="1" x14ac:dyDescent="0.2">
      <c r="A100" s="2" t="str">
        <f t="shared" si="4"/>
        <v/>
      </c>
      <c r="B100" s="3"/>
      <c r="C100" s="4" t="str">
        <f>IF(ISERROR(VLOOKUP(B100,'START LİSTE'!$B$6:$F$1254,2,0)),"",VLOOKUP(B100,'START LİSTE'!$B$6:$F$1254,2,0))</f>
        <v/>
      </c>
      <c r="D100" s="4" t="str">
        <f>IF(ISERROR(VLOOKUP(B100,'START LİSTE'!$B$6:$F$1254,3,0)),"",VLOOKUP(B100,'START LİSTE'!$B$6:$F$1254,3,0))</f>
        <v/>
      </c>
      <c r="E100" s="5" t="str">
        <f>IF(ISERROR(VLOOKUP(B100,'START LİSTE'!$B$6:$F$1254,4,0)),"",VLOOKUP(B100,'START LİSTE'!$B$6:$F$1254,4,0))</f>
        <v/>
      </c>
      <c r="F100" s="6" t="str">
        <f>IF(ISERROR(VLOOKUP($B100,'START LİSTE'!$B$6:$F$1254,5,0)),"",VLOOKUP($B100,'START LİSTE'!$B$6:$F$1254,5,0))</f>
        <v/>
      </c>
      <c r="G100" s="91"/>
      <c r="H100" s="7" t="str">
        <f t="shared" si="5"/>
        <v/>
      </c>
      <c r="I100" s="70" t="str">
        <f>IF(ISERROR(VLOOKUP($B100,'START LİSTE'!$B$6:$G$1254,6,0)),"",VLOOKUP($B100,'START LİSTE'!$B$6:$G$1254,6,0))</f>
        <v/>
      </c>
    </row>
    <row r="101" spans="1:9" ht="18" customHeight="1" x14ac:dyDescent="0.2">
      <c r="A101" s="2" t="str">
        <f t="shared" si="4"/>
        <v/>
      </c>
      <c r="B101" s="3"/>
      <c r="C101" s="4" t="str">
        <f>IF(ISERROR(VLOOKUP(B101,'START LİSTE'!$B$6:$F$1254,2,0)),"",VLOOKUP(B101,'START LİSTE'!$B$6:$F$1254,2,0))</f>
        <v/>
      </c>
      <c r="D101" s="4" t="str">
        <f>IF(ISERROR(VLOOKUP(B101,'START LİSTE'!$B$6:$F$1254,3,0)),"",VLOOKUP(B101,'START LİSTE'!$B$6:$F$1254,3,0))</f>
        <v/>
      </c>
      <c r="E101" s="5" t="str">
        <f>IF(ISERROR(VLOOKUP(B101,'START LİSTE'!$B$6:$F$1254,4,0)),"",VLOOKUP(B101,'START LİSTE'!$B$6:$F$1254,4,0))</f>
        <v/>
      </c>
      <c r="F101" s="6" t="str">
        <f>IF(ISERROR(VLOOKUP($B101,'START LİSTE'!$B$6:$F$1254,5,0)),"",VLOOKUP($B101,'START LİSTE'!$B$6:$F$1254,5,0))</f>
        <v/>
      </c>
      <c r="G101" s="91"/>
      <c r="H101" s="7" t="str">
        <f t="shared" si="5"/>
        <v/>
      </c>
      <c r="I101" s="70" t="str">
        <f>IF(ISERROR(VLOOKUP($B101,'START LİSTE'!$B$6:$G$1254,6,0)),"",VLOOKUP($B101,'START LİSTE'!$B$6:$G$1254,6,0))</f>
        <v/>
      </c>
    </row>
    <row r="102" spans="1:9" ht="18" customHeight="1" x14ac:dyDescent="0.2">
      <c r="A102" s="2" t="str">
        <f t="shared" si="4"/>
        <v/>
      </c>
      <c r="B102" s="3"/>
      <c r="C102" s="4" t="str">
        <f>IF(ISERROR(VLOOKUP(B102,'START LİSTE'!$B$6:$F$1254,2,0)),"",VLOOKUP(B102,'START LİSTE'!$B$6:$F$1254,2,0))</f>
        <v/>
      </c>
      <c r="D102" s="4" t="str">
        <f>IF(ISERROR(VLOOKUP(B102,'START LİSTE'!$B$6:$F$1254,3,0)),"",VLOOKUP(B102,'START LİSTE'!$B$6:$F$1254,3,0))</f>
        <v/>
      </c>
      <c r="E102" s="5" t="str">
        <f>IF(ISERROR(VLOOKUP(B102,'START LİSTE'!$B$6:$F$1254,4,0)),"",VLOOKUP(B102,'START LİSTE'!$B$6:$F$1254,4,0))</f>
        <v/>
      </c>
      <c r="F102" s="6" t="str">
        <f>IF(ISERROR(VLOOKUP($B102,'START LİSTE'!$B$6:$F$1254,5,0)),"",VLOOKUP($B102,'START LİSTE'!$B$6:$F$1254,5,0))</f>
        <v/>
      </c>
      <c r="G102" s="91"/>
      <c r="H102" s="7" t="str">
        <f t="shared" si="5"/>
        <v/>
      </c>
      <c r="I102" s="70" t="str">
        <f>IF(ISERROR(VLOOKUP($B102,'START LİSTE'!$B$6:$G$1254,6,0)),"",VLOOKUP($B102,'START LİSTE'!$B$6:$G$1254,6,0))</f>
        <v/>
      </c>
    </row>
    <row r="103" spans="1:9" ht="18" customHeight="1" x14ac:dyDescent="0.2">
      <c r="A103" s="2" t="str">
        <f t="shared" si="4"/>
        <v/>
      </c>
      <c r="B103" s="3"/>
      <c r="C103" s="4" t="str">
        <f>IF(ISERROR(VLOOKUP(B103,'START LİSTE'!$B$6:$F$1254,2,0)),"",VLOOKUP(B103,'START LİSTE'!$B$6:$F$1254,2,0))</f>
        <v/>
      </c>
      <c r="D103" s="4" t="str">
        <f>IF(ISERROR(VLOOKUP(B103,'START LİSTE'!$B$6:$F$1254,3,0)),"",VLOOKUP(B103,'START LİSTE'!$B$6:$F$1254,3,0))</f>
        <v/>
      </c>
      <c r="E103" s="5" t="str">
        <f>IF(ISERROR(VLOOKUP(B103,'START LİSTE'!$B$6:$F$1254,4,0)),"",VLOOKUP(B103,'START LİSTE'!$B$6:$F$1254,4,0))</f>
        <v/>
      </c>
      <c r="F103" s="6" t="str">
        <f>IF(ISERROR(VLOOKUP($B103,'START LİSTE'!$B$6:$F$1254,5,0)),"",VLOOKUP($B103,'START LİSTE'!$B$6:$F$1254,5,0))</f>
        <v/>
      </c>
      <c r="G103" s="91"/>
      <c r="H103" s="7" t="str">
        <f t="shared" si="5"/>
        <v/>
      </c>
      <c r="I103" s="70" t="str">
        <f>IF(ISERROR(VLOOKUP($B103,'START LİSTE'!$B$6:$G$1254,6,0)),"",VLOOKUP($B103,'START LİSTE'!$B$6:$G$1254,6,0))</f>
        <v/>
      </c>
    </row>
    <row r="104" spans="1:9" ht="18" customHeight="1" x14ac:dyDescent="0.2">
      <c r="A104" s="2" t="str">
        <f t="shared" si="4"/>
        <v/>
      </c>
      <c r="B104" s="3"/>
      <c r="C104" s="4" t="str">
        <f>IF(ISERROR(VLOOKUP(B104,'START LİSTE'!$B$6:$F$1254,2,0)),"",VLOOKUP(B104,'START LİSTE'!$B$6:$F$1254,2,0))</f>
        <v/>
      </c>
      <c r="D104" s="4" t="str">
        <f>IF(ISERROR(VLOOKUP(B104,'START LİSTE'!$B$6:$F$1254,3,0)),"",VLOOKUP(B104,'START LİSTE'!$B$6:$F$1254,3,0))</f>
        <v/>
      </c>
      <c r="E104" s="5" t="str">
        <f>IF(ISERROR(VLOOKUP(B104,'START LİSTE'!$B$6:$F$1254,4,0)),"",VLOOKUP(B104,'START LİSTE'!$B$6:$F$1254,4,0))</f>
        <v/>
      </c>
      <c r="F104" s="6" t="str">
        <f>IF(ISERROR(VLOOKUP($B104,'START LİSTE'!$B$6:$F$1254,5,0)),"",VLOOKUP($B104,'START LİSTE'!$B$6:$F$1254,5,0))</f>
        <v/>
      </c>
      <c r="G104" s="91"/>
      <c r="H104" s="7" t="str">
        <f t="shared" si="5"/>
        <v/>
      </c>
      <c r="I104" s="70" t="str">
        <f>IF(ISERROR(VLOOKUP($B104,'START LİSTE'!$B$6:$G$1254,6,0)),"",VLOOKUP($B104,'START LİSTE'!$B$6:$G$1254,6,0))</f>
        <v/>
      </c>
    </row>
    <row r="105" spans="1:9" ht="18" customHeight="1" x14ac:dyDescent="0.2">
      <c r="A105" s="2" t="str">
        <f t="shared" si="4"/>
        <v/>
      </c>
      <c r="B105" s="3"/>
      <c r="C105" s="4" t="str">
        <f>IF(ISERROR(VLOOKUP(B105,'START LİSTE'!$B$6:$F$1254,2,0)),"",VLOOKUP(B105,'START LİSTE'!$B$6:$F$1254,2,0))</f>
        <v/>
      </c>
      <c r="D105" s="4" t="str">
        <f>IF(ISERROR(VLOOKUP(B105,'START LİSTE'!$B$6:$F$1254,3,0)),"",VLOOKUP(B105,'START LİSTE'!$B$6:$F$1254,3,0))</f>
        <v/>
      </c>
      <c r="E105" s="5" t="str">
        <f>IF(ISERROR(VLOOKUP(B105,'START LİSTE'!$B$6:$F$1254,4,0)),"",VLOOKUP(B105,'START LİSTE'!$B$6:$F$1254,4,0))</f>
        <v/>
      </c>
      <c r="F105" s="6" t="str">
        <f>IF(ISERROR(VLOOKUP($B105,'START LİSTE'!$B$6:$F$1254,5,0)),"",VLOOKUP($B105,'START LİSTE'!$B$6:$F$1254,5,0))</f>
        <v/>
      </c>
      <c r="G105" s="91"/>
      <c r="H105" s="7" t="str">
        <f t="shared" si="5"/>
        <v/>
      </c>
      <c r="I105" s="70" t="str">
        <f>IF(ISERROR(VLOOKUP($B105,'START LİSTE'!$B$6:$G$1254,6,0)),"",VLOOKUP($B105,'START LİSTE'!$B$6:$G$1254,6,0))</f>
        <v/>
      </c>
    </row>
    <row r="106" spans="1:9" ht="18" customHeight="1" x14ac:dyDescent="0.2">
      <c r="A106" s="2" t="str">
        <f t="shared" si="4"/>
        <v/>
      </c>
      <c r="B106" s="3"/>
      <c r="C106" s="4" t="str">
        <f>IF(ISERROR(VLOOKUP(B106,'START LİSTE'!$B$6:$F$1254,2,0)),"",VLOOKUP(B106,'START LİSTE'!$B$6:$F$1254,2,0))</f>
        <v/>
      </c>
      <c r="D106" s="4" t="str">
        <f>IF(ISERROR(VLOOKUP(B106,'START LİSTE'!$B$6:$F$1254,3,0)),"",VLOOKUP(B106,'START LİSTE'!$B$6:$F$1254,3,0))</f>
        <v/>
      </c>
      <c r="E106" s="5" t="str">
        <f>IF(ISERROR(VLOOKUP(B106,'START LİSTE'!$B$6:$F$1254,4,0)),"",VLOOKUP(B106,'START LİSTE'!$B$6:$F$1254,4,0))</f>
        <v/>
      </c>
      <c r="F106" s="6" t="str">
        <f>IF(ISERROR(VLOOKUP($B106,'START LİSTE'!$B$6:$F$1254,5,0)),"",VLOOKUP($B106,'START LİSTE'!$B$6:$F$1254,5,0))</f>
        <v/>
      </c>
      <c r="G106" s="91"/>
      <c r="H106" s="7" t="str">
        <f t="shared" si="5"/>
        <v/>
      </c>
      <c r="I106" s="70" t="str">
        <f>IF(ISERROR(VLOOKUP($B106,'START LİSTE'!$B$6:$G$1254,6,0)),"",VLOOKUP($B106,'START LİSTE'!$B$6:$G$1254,6,0))</f>
        <v/>
      </c>
    </row>
    <row r="107" spans="1:9" ht="18" customHeight="1" x14ac:dyDescent="0.2">
      <c r="A107" s="2" t="str">
        <f t="shared" si="4"/>
        <v/>
      </c>
      <c r="B107" s="3"/>
      <c r="C107" s="4" t="str">
        <f>IF(ISERROR(VLOOKUP(B107,'START LİSTE'!$B$6:$F$1254,2,0)),"",VLOOKUP(B107,'START LİSTE'!$B$6:$F$1254,2,0))</f>
        <v/>
      </c>
      <c r="D107" s="4" t="str">
        <f>IF(ISERROR(VLOOKUP(B107,'START LİSTE'!$B$6:$F$1254,3,0)),"",VLOOKUP(B107,'START LİSTE'!$B$6:$F$1254,3,0))</f>
        <v/>
      </c>
      <c r="E107" s="5" t="str">
        <f>IF(ISERROR(VLOOKUP(B107,'START LİSTE'!$B$6:$F$1254,4,0)),"",VLOOKUP(B107,'START LİSTE'!$B$6:$F$1254,4,0))</f>
        <v/>
      </c>
      <c r="F107" s="6" t="str">
        <f>IF(ISERROR(VLOOKUP($B107,'START LİSTE'!$B$6:$F$1254,5,0)),"",VLOOKUP($B107,'START LİSTE'!$B$6:$F$1254,5,0))</f>
        <v/>
      </c>
      <c r="G107" s="91"/>
      <c r="H107" s="7" t="str">
        <f t="shared" si="5"/>
        <v/>
      </c>
      <c r="I107" s="70" t="str">
        <f>IF(ISERROR(VLOOKUP($B107,'START LİSTE'!$B$6:$G$1254,6,0)),"",VLOOKUP($B107,'START LİSTE'!$B$6:$G$1254,6,0))</f>
        <v/>
      </c>
    </row>
    <row r="108" spans="1:9" ht="18" customHeight="1" x14ac:dyDescent="0.2">
      <c r="A108" s="2" t="str">
        <f t="shared" si="4"/>
        <v/>
      </c>
      <c r="B108" s="3"/>
      <c r="C108" s="4" t="str">
        <f>IF(ISERROR(VLOOKUP(B108,'START LİSTE'!$B$6:$F$1254,2,0)),"",VLOOKUP(B108,'START LİSTE'!$B$6:$F$1254,2,0))</f>
        <v/>
      </c>
      <c r="D108" s="4" t="str">
        <f>IF(ISERROR(VLOOKUP(B108,'START LİSTE'!$B$6:$F$1254,3,0)),"",VLOOKUP(B108,'START LİSTE'!$B$6:$F$1254,3,0))</f>
        <v/>
      </c>
      <c r="E108" s="5" t="str">
        <f>IF(ISERROR(VLOOKUP(B108,'START LİSTE'!$B$6:$F$1254,4,0)),"",VLOOKUP(B108,'START LİSTE'!$B$6:$F$1254,4,0))</f>
        <v/>
      </c>
      <c r="F108" s="6" t="str">
        <f>IF(ISERROR(VLOOKUP($B108,'START LİSTE'!$B$6:$F$1254,5,0)),"",VLOOKUP($B108,'START LİSTE'!$B$6:$F$1254,5,0))</f>
        <v/>
      </c>
      <c r="G108" s="91"/>
      <c r="H108" s="7" t="str">
        <f t="shared" si="5"/>
        <v/>
      </c>
      <c r="I108" s="70" t="str">
        <f>IF(ISERROR(VLOOKUP($B108,'START LİSTE'!$B$6:$G$1254,6,0)),"",VLOOKUP($B108,'START LİSTE'!$B$6:$G$1254,6,0))</f>
        <v/>
      </c>
    </row>
    <row r="109" spans="1:9" ht="18" customHeight="1" x14ac:dyDescent="0.2">
      <c r="A109" s="2" t="str">
        <f t="shared" si="4"/>
        <v/>
      </c>
      <c r="B109" s="3"/>
      <c r="C109" s="4" t="str">
        <f>IF(ISERROR(VLOOKUP(B109,'START LİSTE'!$B$6:$F$1254,2,0)),"",VLOOKUP(B109,'START LİSTE'!$B$6:$F$1254,2,0))</f>
        <v/>
      </c>
      <c r="D109" s="4" t="str">
        <f>IF(ISERROR(VLOOKUP(B109,'START LİSTE'!$B$6:$F$1254,3,0)),"",VLOOKUP(B109,'START LİSTE'!$B$6:$F$1254,3,0))</f>
        <v/>
      </c>
      <c r="E109" s="5" t="str">
        <f>IF(ISERROR(VLOOKUP(B109,'START LİSTE'!$B$6:$F$1254,4,0)),"",VLOOKUP(B109,'START LİSTE'!$B$6:$F$1254,4,0))</f>
        <v/>
      </c>
      <c r="F109" s="6" t="str">
        <f>IF(ISERROR(VLOOKUP($B109,'START LİSTE'!$B$6:$F$1254,5,0)),"",VLOOKUP($B109,'START LİSTE'!$B$6:$F$1254,5,0))</f>
        <v/>
      </c>
      <c r="G109" s="91"/>
      <c r="H109" s="7" t="str">
        <f t="shared" si="5"/>
        <v/>
      </c>
      <c r="I109" s="70" t="str">
        <f>IF(ISERROR(VLOOKUP($B109,'START LİSTE'!$B$6:$G$1254,6,0)),"",VLOOKUP($B109,'START LİSTE'!$B$6:$G$1254,6,0))</f>
        <v/>
      </c>
    </row>
    <row r="110" spans="1:9" ht="18" customHeight="1" x14ac:dyDescent="0.2">
      <c r="A110" s="2" t="str">
        <f t="shared" si="4"/>
        <v/>
      </c>
      <c r="B110" s="3"/>
      <c r="C110" s="4" t="str">
        <f>IF(ISERROR(VLOOKUP(B110,'START LİSTE'!$B$6:$F$1254,2,0)),"",VLOOKUP(B110,'START LİSTE'!$B$6:$F$1254,2,0))</f>
        <v/>
      </c>
      <c r="D110" s="4" t="str">
        <f>IF(ISERROR(VLOOKUP(B110,'START LİSTE'!$B$6:$F$1254,3,0)),"",VLOOKUP(B110,'START LİSTE'!$B$6:$F$1254,3,0))</f>
        <v/>
      </c>
      <c r="E110" s="5" t="str">
        <f>IF(ISERROR(VLOOKUP(B110,'START LİSTE'!$B$6:$F$1254,4,0)),"",VLOOKUP(B110,'START LİSTE'!$B$6:$F$1254,4,0))</f>
        <v/>
      </c>
      <c r="F110" s="6" t="str">
        <f>IF(ISERROR(VLOOKUP($B110,'START LİSTE'!$B$6:$F$1254,5,0)),"",VLOOKUP($B110,'START LİSTE'!$B$6:$F$1254,5,0))</f>
        <v/>
      </c>
      <c r="G110" s="91"/>
      <c r="H110" s="7" t="str">
        <f t="shared" si="5"/>
        <v/>
      </c>
      <c r="I110" s="70" t="str">
        <f>IF(ISERROR(VLOOKUP($B110,'START LİSTE'!$B$6:$G$1254,6,0)),"",VLOOKUP($B110,'START LİSTE'!$B$6:$G$1254,6,0))</f>
        <v/>
      </c>
    </row>
    <row r="111" spans="1:9" ht="18" customHeight="1" x14ac:dyDescent="0.2">
      <c r="A111" s="2" t="str">
        <f t="shared" si="4"/>
        <v/>
      </c>
      <c r="B111" s="3"/>
      <c r="C111" s="4" t="str">
        <f>IF(ISERROR(VLOOKUP(B111,'START LİSTE'!$B$6:$F$1254,2,0)),"",VLOOKUP(B111,'START LİSTE'!$B$6:$F$1254,2,0))</f>
        <v/>
      </c>
      <c r="D111" s="4" t="str">
        <f>IF(ISERROR(VLOOKUP(B111,'START LİSTE'!$B$6:$F$1254,3,0)),"",VLOOKUP(B111,'START LİSTE'!$B$6:$F$1254,3,0))</f>
        <v/>
      </c>
      <c r="E111" s="5" t="str">
        <f>IF(ISERROR(VLOOKUP(B111,'START LİSTE'!$B$6:$F$1254,4,0)),"",VLOOKUP(B111,'START LİSTE'!$B$6:$F$1254,4,0))</f>
        <v/>
      </c>
      <c r="F111" s="6" t="str">
        <f>IF(ISERROR(VLOOKUP($B111,'START LİSTE'!$B$6:$F$1254,5,0)),"",VLOOKUP($B111,'START LİSTE'!$B$6:$F$1254,5,0))</f>
        <v/>
      </c>
      <c r="G111" s="91"/>
      <c r="H111" s="7" t="str">
        <f t="shared" si="5"/>
        <v/>
      </c>
      <c r="I111" s="70" t="str">
        <f>IF(ISERROR(VLOOKUP($B111,'START LİSTE'!$B$6:$G$1254,6,0)),"",VLOOKUP($B111,'START LİSTE'!$B$6:$G$1254,6,0))</f>
        <v/>
      </c>
    </row>
    <row r="112" spans="1:9" ht="18" customHeight="1" x14ac:dyDescent="0.2">
      <c r="A112" s="2" t="str">
        <f t="shared" si="4"/>
        <v/>
      </c>
      <c r="B112" s="3"/>
      <c r="C112" s="4" t="str">
        <f>IF(ISERROR(VLOOKUP(B112,'START LİSTE'!$B$6:$F$1254,2,0)),"",VLOOKUP(B112,'START LİSTE'!$B$6:$F$1254,2,0))</f>
        <v/>
      </c>
      <c r="D112" s="4" t="str">
        <f>IF(ISERROR(VLOOKUP(B112,'START LİSTE'!$B$6:$F$1254,3,0)),"",VLOOKUP(B112,'START LİSTE'!$B$6:$F$1254,3,0))</f>
        <v/>
      </c>
      <c r="E112" s="5" t="str">
        <f>IF(ISERROR(VLOOKUP(B112,'START LİSTE'!$B$6:$F$1254,4,0)),"",VLOOKUP(B112,'START LİSTE'!$B$6:$F$1254,4,0))</f>
        <v/>
      </c>
      <c r="F112" s="6" t="str">
        <f>IF(ISERROR(VLOOKUP($B112,'START LİSTE'!$B$6:$F$1254,5,0)),"",VLOOKUP($B112,'START LİSTE'!$B$6:$F$1254,5,0))</f>
        <v/>
      </c>
      <c r="G112" s="91"/>
      <c r="H112" s="7" t="str">
        <f t="shared" si="5"/>
        <v/>
      </c>
      <c r="I112" s="70" t="str">
        <f>IF(ISERROR(VLOOKUP($B112,'START LİSTE'!$B$6:$G$1254,6,0)),"",VLOOKUP($B112,'START LİSTE'!$B$6:$G$1254,6,0))</f>
        <v/>
      </c>
    </row>
    <row r="113" spans="1:9" ht="18" customHeight="1" x14ac:dyDescent="0.2">
      <c r="A113" s="2" t="str">
        <f t="shared" si="4"/>
        <v/>
      </c>
      <c r="B113" s="3"/>
      <c r="C113" s="4" t="str">
        <f>IF(ISERROR(VLOOKUP(B113,'START LİSTE'!$B$6:$F$1254,2,0)),"",VLOOKUP(B113,'START LİSTE'!$B$6:$F$1254,2,0))</f>
        <v/>
      </c>
      <c r="D113" s="4" t="str">
        <f>IF(ISERROR(VLOOKUP(B113,'START LİSTE'!$B$6:$F$1254,3,0)),"",VLOOKUP(B113,'START LİSTE'!$B$6:$F$1254,3,0))</f>
        <v/>
      </c>
      <c r="E113" s="5" t="str">
        <f>IF(ISERROR(VLOOKUP(B113,'START LİSTE'!$B$6:$F$1254,4,0)),"",VLOOKUP(B113,'START LİSTE'!$B$6:$F$1254,4,0))</f>
        <v/>
      </c>
      <c r="F113" s="6" t="str">
        <f>IF(ISERROR(VLOOKUP($B113,'START LİSTE'!$B$6:$F$1254,5,0)),"",VLOOKUP($B113,'START LİSTE'!$B$6:$F$1254,5,0))</f>
        <v/>
      </c>
      <c r="G113" s="91"/>
      <c r="H113" s="7" t="str">
        <f t="shared" si="5"/>
        <v/>
      </c>
      <c r="I113" s="70" t="str">
        <f>IF(ISERROR(VLOOKUP($B113,'START LİSTE'!$B$6:$G$1254,6,0)),"",VLOOKUP($B113,'START LİSTE'!$B$6:$G$1254,6,0))</f>
        <v/>
      </c>
    </row>
    <row r="114" spans="1:9" ht="18" customHeight="1" x14ac:dyDescent="0.2">
      <c r="A114" s="2" t="str">
        <f t="shared" si="4"/>
        <v/>
      </c>
      <c r="B114" s="3"/>
      <c r="C114" s="4" t="str">
        <f>IF(ISERROR(VLOOKUP(B114,'START LİSTE'!$B$6:$F$1254,2,0)),"",VLOOKUP(B114,'START LİSTE'!$B$6:$F$1254,2,0))</f>
        <v/>
      </c>
      <c r="D114" s="4" t="str">
        <f>IF(ISERROR(VLOOKUP(B114,'START LİSTE'!$B$6:$F$1254,3,0)),"",VLOOKUP(B114,'START LİSTE'!$B$6:$F$1254,3,0))</f>
        <v/>
      </c>
      <c r="E114" s="5" t="str">
        <f>IF(ISERROR(VLOOKUP(B114,'START LİSTE'!$B$6:$F$1254,4,0)),"",VLOOKUP(B114,'START LİSTE'!$B$6:$F$1254,4,0))</f>
        <v/>
      </c>
      <c r="F114" s="6" t="str">
        <f>IF(ISERROR(VLOOKUP($B114,'START LİSTE'!$B$6:$F$1254,5,0)),"",VLOOKUP($B114,'START LİSTE'!$B$6:$F$1254,5,0))</f>
        <v/>
      </c>
      <c r="G114" s="91"/>
      <c r="H114" s="7" t="str">
        <f t="shared" si="5"/>
        <v/>
      </c>
      <c r="I114" s="70" t="str">
        <f>IF(ISERROR(VLOOKUP($B114,'START LİSTE'!$B$6:$G$1254,6,0)),"",VLOOKUP($B114,'START LİSTE'!$B$6:$G$1254,6,0))</f>
        <v/>
      </c>
    </row>
    <row r="115" spans="1:9" ht="18" customHeight="1" x14ac:dyDescent="0.2">
      <c r="A115" s="2" t="str">
        <f t="shared" si="4"/>
        <v/>
      </c>
      <c r="B115" s="3"/>
      <c r="C115" s="4" t="str">
        <f>IF(ISERROR(VLOOKUP(B115,'START LİSTE'!$B$6:$F$1254,2,0)),"",VLOOKUP(B115,'START LİSTE'!$B$6:$F$1254,2,0))</f>
        <v/>
      </c>
      <c r="D115" s="4" t="str">
        <f>IF(ISERROR(VLOOKUP(B115,'START LİSTE'!$B$6:$F$1254,3,0)),"",VLOOKUP(B115,'START LİSTE'!$B$6:$F$1254,3,0))</f>
        <v/>
      </c>
      <c r="E115" s="5" t="str">
        <f>IF(ISERROR(VLOOKUP(B115,'START LİSTE'!$B$6:$F$1254,4,0)),"",VLOOKUP(B115,'START LİSTE'!$B$6:$F$1254,4,0))</f>
        <v/>
      </c>
      <c r="F115" s="6" t="str">
        <f>IF(ISERROR(VLOOKUP($B115,'START LİSTE'!$B$6:$F$1254,5,0)),"",VLOOKUP($B115,'START LİSTE'!$B$6:$F$1254,5,0))</f>
        <v/>
      </c>
      <c r="G115" s="91"/>
      <c r="H115" s="7" t="str">
        <f t="shared" si="5"/>
        <v/>
      </c>
      <c r="I115" s="70" t="str">
        <f>IF(ISERROR(VLOOKUP($B115,'START LİSTE'!$B$6:$G$1254,6,0)),"",VLOOKUP($B115,'START LİSTE'!$B$6:$G$1254,6,0))</f>
        <v/>
      </c>
    </row>
    <row r="116" spans="1:9" ht="18" customHeight="1" x14ac:dyDescent="0.2">
      <c r="A116" s="2" t="str">
        <f t="shared" si="4"/>
        <v/>
      </c>
      <c r="B116" s="3"/>
      <c r="C116" s="4" t="str">
        <f>IF(ISERROR(VLOOKUP(B116,'START LİSTE'!$B$6:$F$1254,2,0)),"",VLOOKUP(B116,'START LİSTE'!$B$6:$F$1254,2,0))</f>
        <v/>
      </c>
      <c r="D116" s="4" t="str">
        <f>IF(ISERROR(VLOOKUP(B116,'START LİSTE'!$B$6:$F$1254,3,0)),"",VLOOKUP(B116,'START LİSTE'!$B$6:$F$1254,3,0))</f>
        <v/>
      </c>
      <c r="E116" s="5" t="str">
        <f>IF(ISERROR(VLOOKUP(B116,'START LİSTE'!$B$6:$F$1254,4,0)),"",VLOOKUP(B116,'START LİSTE'!$B$6:$F$1254,4,0))</f>
        <v/>
      </c>
      <c r="F116" s="6" t="str">
        <f>IF(ISERROR(VLOOKUP($B116,'START LİSTE'!$B$6:$F$1254,5,0)),"",VLOOKUP($B116,'START LİSTE'!$B$6:$F$1254,5,0))</f>
        <v/>
      </c>
      <c r="G116" s="91"/>
      <c r="H116" s="7" t="str">
        <f t="shared" si="5"/>
        <v/>
      </c>
      <c r="I116" s="70" t="str">
        <f>IF(ISERROR(VLOOKUP($B116,'START LİSTE'!$B$6:$G$1254,6,0)),"",VLOOKUP($B116,'START LİSTE'!$B$6:$G$1254,6,0))</f>
        <v/>
      </c>
    </row>
    <row r="117" spans="1:9" ht="18" customHeight="1" x14ac:dyDescent="0.2">
      <c r="A117" s="2" t="str">
        <f t="shared" si="4"/>
        <v/>
      </c>
      <c r="B117" s="3"/>
      <c r="C117" s="4" t="str">
        <f>IF(ISERROR(VLOOKUP(B117,'START LİSTE'!$B$6:$F$1254,2,0)),"",VLOOKUP(B117,'START LİSTE'!$B$6:$F$1254,2,0))</f>
        <v/>
      </c>
      <c r="D117" s="4" t="str">
        <f>IF(ISERROR(VLOOKUP(B117,'START LİSTE'!$B$6:$F$1254,3,0)),"",VLOOKUP(B117,'START LİSTE'!$B$6:$F$1254,3,0))</f>
        <v/>
      </c>
      <c r="E117" s="5" t="str">
        <f>IF(ISERROR(VLOOKUP(B117,'START LİSTE'!$B$6:$F$1254,4,0)),"",VLOOKUP(B117,'START LİSTE'!$B$6:$F$1254,4,0))</f>
        <v/>
      </c>
      <c r="F117" s="6" t="str">
        <f>IF(ISERROR(VLOOKUP($B117,'START LİSTE'!$B$6:$F$1254,5,0)),"",VLOOKUP($B117,'START LİSTE'!$B$6:$F$1254,5,0))</f>
        <v/>
      </c>
      <c r="G117" s="91"/>
      <c r="H117" s="7" t="str">
        <f t="shared" si="5"/>
        <v/>
      </c>
      <c r="I117" s="70" t="str">
        <f>IF(ISERROR(VLOOKUP($B117,'START LİSTE'!$B$6:$G$1254,6,0)),"",VLOOKUP($B117,'START LİSTE'!$B$6:$G$1254,6,0))</f>
        <v/>
      </c>
    </row>
    <row r="118" spans="1:9" ht="18" customHeight="1" x14ac:dyDescent="0.2">
      <c r="A118" s="2" t="str">
        <f t="shared" si="4"/>
        <v/>
      </c>
      <c r="B118" s="3"/>
      <c r="C118" s="4" t="str">
        <f>IF(ISERROR(VLOOKUP(B118,'START LİSTE'!$B$6:$F$1254,2,0)),"",VLOOKUP(B118,'START LİSTE'!$B$6:$F$1254,2,0))</f>
        <v/>
      </c>
      <c r="D118" s="4" t="str">
        <f>IF(ISERROR(VLOOKUP(B118,'START LİSTE'!$B$6:$F$1254,3,0)),"",VLOOKUP(B118,'START LİSTE'!$B$6:$F$1254,3,0))</f>
        <v/>
      </c>
      <c r="E118" s="5" t="str">
        <f>IF(ISERROR(VLOOKUP(B118,'START LİSTE'!$B$6:$F$1254,4,0)),"",VLOOKUP(B118,'START LİSTE'!$B$6:$F$1254,4,0))</f>
        <v/>
      </c>
      <c r="F118" s="6" t="str">
        <f>IF(ISERROR(VLOOKUP($B118,'START LİSTE'!$B$6:$F$1254,5,0)),"",VLOOKUP($B118,'START LİSTE'!$B$6:$F$1254,5,0))</f>
        <v/>
      </c>
      <c r="G118" s="91"/>
      <c r="H118" s="7" t="str">
        <f t="shared" si="5"/>
        <v/>
      </c>
      <c r="I118" s="70" t="str">
        <f>IF(ISERROR(VLOOKUP($B118,'START LİSTE'!$B$6:$G$1254,6,0)),"",VLOOKUP($B118,'START LİSTE'!$B$6:$G$1254,6,0))</f>
        <v/>
      </c>
    </row>
    <row r="119" spans="1:9" ht="18" customHeight="1" x14ac:dyDescent="0.2">
      <c r="A119" s="2" t="str">
        <f t="shared" si="4"/>
        <v/>
      </c>
      <c r="B119" s="3"/>
      <c r="C119" s="4" t="str">
        <f>IF(ISERROR(VLOOKUP(B119,'START LİSTE'!$B$6:$F$1254,2,0)),"",VLOOKUP(B119,'START LİSTE'!$B$6:$F$1254,2,0))</f>
        <v/>
      </c>
      <c r="D119" s="4" t="str">
        <f>IF(ISERROR(VLOOKUP(B119,'START LİSTE'!$B$6:$F$1254,3,0)),"",VLOOKUP(B119,'START LİSTE'!$B$6:$F$1254,3,0))</f>
        <v/>
      </c>
      <c r="E119" s="5" t="str">
        <f>IF(ISERROR(VLOOKUP(B119,'START LİSTE'!$B$6:$F$1254,4,0)),"",VLOOKUP(B119,'START LİSTE'!$B$6:$F$1254,4,0))</f>
        <v/>
      </c>
      <c r="F119" s="6" t="str">
        <f>IF(ISERROR(VLOOKUP($B119,'START LİSTE'!$B$6:$F$1254,5,0)),"",VLOOKUP($B119,'START LİSTE'!$B$6:$F$1254,5,0))</f>
        <v/>
      </c>
      <c r="G119" s="91"/>
      <c r="H119" s="7" t="str">
        <f t="shared" si="5"/>
        <v/>
      </c>
      <c r="I119" s="70" t="str">
        <f>IF(ISERROR(VLOOKUP($B119,'START LİSTE'!$B$6:$G$1254,6,0)),"",VLOOKUP($B119,'START LİSTE'!$B$6:$G$1254,6,0))</f>
        <v/>
      </c>
    </row>
    <row r="120" spans="1:9" ht="18" customHeight="1" x14ac:dyDescent="0.2">
      <c r="A120" s="2" t="str">
        <f t="shared" si="4"/>
        <v/>
      </c>
      <c r="B120" s="3"/>
      <c r="C120" s="4" t="str">
        <f>IF(ISERROR(VLOOKUP(B120,'START LİSTE'!$B$6:$F$1254,2,0)),"",VLOOKUP(B120,'START LİSTE'!$B$6:$F$1254,2,0))</f>
        <v/>
      </c>
      <c r="D120" s="4" t="str">
        <f>IF(ISERROR(VLOOKUP(B120,'START LİSTE'!$B$6:$F$1254,3,0)),"",VLOOKUP(B120,'START LİSTE'!$B$6:$F$1254,3,0))</f>
        <v/>
      </c>
      <c r="E120" s="5" t="str">
        <f>IF(ISERROR(VLOOKUP(B120,'START LİSTE'!$B$6:$F$1254,4,0)),"",VLOOKUP(B120,'START LİSTE'!$B$6:$F$1254,4,0))</f>
        <v/>
      </c>
      <c r="F120" s="6" t="str">
        <f>IF(ISERROR(VLOOKUP($B120,'START LİSTE'!$B$6:$F$1254,5,0)),"",VLOOKUP($B120,'START LİSTE'!$B$6:$F$1254,5,0))</f>
        <v/>
      </c>
      <c r="G120" s="91"/>
      <c r="H120" s="7" t="str">
        <f t="shared" si="5"/>
        <v/>
      </c>
      <c r="I120" s="70" t="str">
        <f>IF(ISERROR(VLOOKUP($B120,'START LİSTE'!$B$6:$G$1254,6,0)),"",VLOOKUP($B120,'START LİSTE'!$B$6:$G$1254,6,0))</f>
        <v/>
      </c>
    </row>
    <row r="121" spans="1:9" ht="18" customHeight="1" x14ac:dyDescent="0.2">
      <c r="A121" s="2" t="str">
        <f t="shared" si="4"/>
        <v/>
      </c>
      <c r="B121" s="3"/>
      <c r="C121" s="4" t="str">
        <f>IF(ISERROR(VLOOKUP(B121,'START LİSTE'!$B$6:$F$1254,2,0)),"",VLOOKUP(B121,'START LİSTE'!$B$6:$F$1254,2,0))</f>
        <v/>
      </c>
      <c r="D121" s="4" t="str">
        <f>IF(ISERROR(VLOOKUP(B121,'START LİSTE'!$B$6:$F$1254,3,0)),"",VLOOKUP(B121,'START LİSTE'!$B$6:$F$1254,3,0))</f>
        <v/>
      </c>
      <c r="E121" s="5" t="str">
        <f>IF(ISERROR(VLOOKUP(B121,'START LİSTE'!$B$6:$F$1254,4,0)),"",VLOOKUP(B121,'START LİSTE'!$B$6:$F$1254,4,0))</f>
        <v/>
      </c>
      <c r="F121" s="6" t="str">
        <f>IF(ISERROR(VLOOKUP($B121,'START LİSTE'!$B$6:$F$1254,5,0)),"",VLOOKUP($B121,'START LİSTE'!$B$6:$F$1254,5,0))</f>
        <v/>
      </c>
      <c r="G121" s="91"/>
      <c r="H121" s="7" t="str">
        <f t="shared" si="5"/>
        <v/>
      </c>
      <c r="I121" s="70" t="str">
        <f>IF(ISERROR(VLOOKUP($B121,'START LİSTE'!$B$6:$G$1254,6,0)),"",VLOOKUP($B121,'START LİSTE'!$B$6:$G$1254,6,0))</f>
        <v/>
      </c>
    </row>
    <row r="122" spans="1:9" ht="18" customHeight="1" x14ac:dyDescent="0.2">
      <c r="A122" s="2" t="str">
        <f t="shared" si="4"/>
        <v/>
      </c>
      <c r="B122" s="3"/>
      <c r="C122" s="4" t="str">
        <f>IF(ISERROR(VLOOKUP(B122,'START LİSTE'!$B$6:$F$1254,2,0)),"",VLOOKUP(B122,'START LİSTE'!$B$6:$F$1254,2,0))</f>
        <v/>
      </c>
      <c r="D122" s="4" t="str">
        <f>IF(ISERROR(VLOOKUP(B122,'START LİSTE'!$B$6:$F$1254,3,0)),"",VLOOKUP(B122,'START LİSTE'!$B$6:$F$1254,3,0))</f>
        <v/>
      </c>
      <c r="E122" s="5" t="str">
        <f>IF(ISERROR(VLOOKUP(B122,'START LİSTE'!$B$6:$F$1254,4,0)),"",VLOOKUP(B122,'START LİSTE'!$B$6:$F$1254,4,0))</f>
        <v/>
      </c>
      <c r="F122" s="6" t="str">
        <f>IF(ISERROR(VLOOKUP($B122,'START LİSTE'!$B$6:$F$1254,5,0)),"",VLOOKUP($B122,'START LİSTE'!$B$6:$F$1254,5,0))</f>
        <v/>
      </c>
      <c r="G122" s="91"/>
      <c r="H122" s="7" t="str">
        <f t="shared" si="5"/>
        <v/>
      </c>
      <c r="I122" s="70" t="str">
        <f>IF(ISERROR(VLOOKUP($B122,'START LİSTE'!$B$6:$G$1254,6,0)),"",VLOOKUP($B122,'START LİSTE'!$B$6:$G$1254,6,0))</f>
        <v/>
      </c>
    </row>
    <row r="123" spans="1:9" ht="18" customHeight="1" x14ac:dyDescent="0.2">
      <c r="A123" s="2" t="str">
        <f t="shared" si="4"/>
        <v/>
      </c>
      <c r="B123" s="3"/>
      <c r="C123" s="4" t="str">
        <f>IF(ISERROR(VLOOKUP(B123,'START LİSTE'!$B$6:$F$1254,2,0)),"",VLOOKUP(B123,'START LİSTE'!$B$6:$F$1254,2,0))</f>
        <v/>
      </c>
      <c r="D123" s="4" t="str">
        <f>IF(ISERROR(VLOOKUP(B123,'START LİSTE'!$B$6:$F$1254,3,0)),"",VLOOKUP(B123,'START LİSTE'!$B$6:$F$1254,3,0))</f>
        <v/>
      </c>
      <c r="E123" s="5" t="str">
        <f>IF(ISERROR(VLOOKUP(B123,'START LİSTE'!$B$6:$F$1254,4,0)),"",VLOOKUP(B123,'START LİSTE'!$B$6:$F$1254,4,0))</f>
        <v/>
      </c>
      <c r="F123" s="6" t="str">
        <f>IF(ISERROR(VLOOKUP($B123,'START LİSTE'!$B$6:$F$1254,5,0)),"",VLOOKUP($B123,'START LİSTE'!$B$6:$F$1254,5,0))</f>
        <v/>
      </c>
      <c r="G123" s="91"/>
      <c r="H123" s="7" t="str">
        <f t="shared" si="5"/>
        <v/>
      </c>
      <c r="I123" s="70" t="str">
        <f>IF(ISERROR(VLOOKUP($B123,'START LİSTE'!$B$6:$G$1254,6,0)),"",VLOOKUP($B123,'START LİSTE'!$B$6:$G$1254,6,0))</f>
        <v/>
      </c>
    </row>
    <row r="124" spans="1:9" ht="18" customHeight="1" x14ac:dyDescent="0.2">
      <c r="A124" s="2" t="str">
        <f t="shared" si="4"/>
        <v/>
      </c>
      <c r="B124" s="3"/>
      <c r="C124" s="4" t="str">
        <f>IF(ISERROR(VLOOKUP(B124,'START LİSTE'!$B$6:$F$1254,2,0)),"",VLOOKUP(B124,'START LİSTE'!$B$6:$F$1254,2,0))</f>
        <v/>
      </c>
      <c r="D124" s="4" t="str">
        <f>IF(ISERROR(VLOOKUP(B124,'START LİSTE'!$B$6:$F$1254,3,0)),"",VLOOKUP(B124,'START LİSTE'!$B$6:$F$1254,3,0))</f>
        <v/>
      </c>
      <c r="E124" s="5" t="str">
        <f>IF(ISERROR(VLOOKUP(B124,'START LİSTE'!$B$6:$F$1254,4,0)),"",VLOOKUP(B124,'START LİSTE'!$B$6:$F$1254,4,0))</f>
        <v/>
      </c>
      <c r="F124" s="6" t="str">
        <f>IF(ISERROR(VLOOKUP($B124,'START LİSTE'!$B$6:$F$1254,5,0)),"",VLOOKUP($B124,'START LİSTE'!$B$6:$F$1254,5,0))</f>
        <v/>
      </c>
      <c r="G124" s="91"/>
      <c r="H124" s="7" t="str">
        <f t="shared" si="5"/>
        <v/>
      </c>
      <c r="I124" s="70" t="str">
        <f>IF(ISERROR(VLOOKUP($B124,'START LİSTE'!$B$6:$G$1254,6,0)),"",VLOOKUP($B124,'START LİSTE'!$B$6:$G$1254,6,0))</f>
        <v/>
      </c>
    </row>
    <row r="125" spans="1:9" ht="18" customHeight="1" x14ac:dyDescent="0.2">
      <c r="A125" s="2" t="str">
        <f t="shared" si="4"/>
        <v/>
      </c>
      <c r="B125" s="3"/>
      <c r="C125" s="4" t="str">
        <f>IF(ISERROR(VLOOKUP(B125,'START LİSTE'!$B$6:$F$1254,2,0)),"",VLOOKUP(B125,'START LİSTE'!$B$6:$F$1254,2,0))</f>
        <v/>
      </c>
      <c r="D125" s="4" t="str">
        <f>IF(ISERROR(VLOOKUP(B125,'START LİSTE'!$B$6:$F$1254,3,0)),"",VLOOKUP(B125,'START LİSTE'!$B$6:$F$1254,3,0))</f>
        <v/>
      </c>
      <c r="E125" s="5" t="str">
        <f>IF(ISERROR(VLOOKUP(B125,'START LİSTE'!$B$6:$F$1254,4,0)),"",VLOOKUP(B125,'START LİSTE'!$B$6:$F$1254,4,0))</f>
        <v/>
      </c>
      <c r="F125" s="6" t="str">
        <f>IF(ISERROR(VLOOKUP($B125,'START LİSTE'!$B$6:$F$1254,5,0)),"",VLOOKUP($B125,'START LİSTE'!$B$6:$F$1254,5,0))</f>
        <v/>
      </c>
      <c r="G125" s="91"/>
      <c r="H125" s="7" t="str">
        <f t="shared" si="5"/>
        <v/>
      </c>
      <c r="I125" s="70" t="str">
        <f>IF(ISERROR(VLOOKUP($B125,'START LİSTE'!$B$6:$G$1254,6,0)),"",VLOOKUP($B125,'START LİSTE'!$B$6:$G$1254,6,0))</f>
        <v/>
      </c>
    </row>
    <row r="126" spans="1:9" ht="18" customHeight="1" x14ac:dyDescent="0.2">
      <c r="A126" s="2" t="str">
        <f t="shared" si="4"/>
        <v/>
      </c>
      <c r="B126" s="3"/>
      <c r="C126" s="4" t="str">
        <f>IF(ISERROR(VLOOKUP(B126,'START LİSTE'!$B$6:$F$1254,2,0)),"",VLOOKUP(B126,'START LİSTE'!$B$6:$F$1254,2,0))</f>
        <v/>
      </c>
      <c r="D126" s="4" t="str">
        <f>IF(ISERROR(VLOOKUP(B126,'START LİSTE'!$B$6:$F$1254,3,0)),"",VLOOKUP(B126,'START LİSTE'!$B$6:$F$1254,3,0))</f>
        <v/>
      </c>
      <c r="E126" s="5" t="str">
        <f>IF(ISERROR(VLOOKUP(B126,'START LİSTE'!$B$6:$F$1254,4,0)),"",VLOOKUP(B126,'START LİSTE'!$B$6:$F$1254,4,0))</f>
        <v/>
      </c>
      <c r="F126" s="6" t="str">
        <f>IF(ISERROR(VLOOKUP($B126,'START LİSTE'!$B$6:$F$1254,5,0)),"",VLOOKUP($B126,'START LİSTE'!$B$6:$F$1254,5,0))</f>
        <v/>
      </c>
      <c r="G126" s="91"/>
      <c r="H126" s="7" t="str">
        <f t="shared" si="5"/>
        <v/>
      </c>
      <c r="I126" s="70" t="str">
        <f>IF(ISERROR(VLOOKUP($B126,'START LİSTE'!$B$6:$G$1254,6,0)),"",VLOOKUP($B126,'START LİSTE'!$B$6:$G$1254,6,0))</f>
        <v/>
      </c>
    </row>
    <row r="127" spans="1:9" ht="18" customHeight="1" x14ac:dyDescent="0.2">
      <c r="A127" s="2" t="str">
        <f t="shared" si="4"/>
        <v/>
      </c>
      <c r="B127" s="3"/>
      <c r="C127" s="4" t="str">
        <f>IF(ISERROR(VLOOKUP(B127,'START LİSTE'!$B$6:$F$1254,2,0)),"",VLOOKUP(B127,'START LİSTE'!$B$6:$F$1254,2,0))</f>
        <v/>
      </c>
      <c r="D127" s="4" t="str">
        <f>IF(ISERROR(VLOOKUP(B127,'START LİSTE'!$B$6:$F$1254,3,0)),"",VLOOKUP(B127,'START LİSTE'!$B$6:$F$1254,3,0))</f>
        <v/>
      </c>
      <c r="E127" s="5" t="str">
        <f>IF(ISERROR(VLOOKUP(B127,'START LİSTE'!$B$6:$F$1254,4,0)),"",VLOOKUP(B127,'START LİSTE'!$B$6:$F$1254,4,0))</f>
        <v/>
      </c>
      <c r="F127" s="6" t="str">
        <f>IF(ISERROR(VLOOKUP($B127,'START LİSTE'!$B$6:$F$1254,5,0)),"",VLOOKUP($B127,'START LİSTE'!$B$6:$F$1254,5,0))</f>
        <v/>
      </c>
      <c r="G127" s="91"/>
      <c r="H127" s="7" t="str">
        <f t="shared" si="5"/>
        <v/>
      </c>
      <c r="I127" s="70" t="str">
        <f>IF(ISERROR(VLOOKUP($B127,'START LİSTE'!$B$6:$G$1254,6,0)),"",VLOOKUP($B127,'START LİSTE'!$B$6:$G$1254,6,0))</f>
        <v/>
      </c>
    </row>
    <row r="128" spans="1:9" ht="18" customHeight="1" x14ac:dyDescent="0.2">
      <c r="A128" s="2" t="str">
        <f t="shared" si="4"/>
        <v/>
      </c>
      <c r="B128" s="3"/>
      <c r="C128" s="4" t="str">
        <f>IF(ISERROR(VLOOKUP(B128,'START LİSTE'!$B$6:$F$1254,2,0)),"",VLOOKUP(B128,'START LİSTE'!$B$6:$F$1254,2,0))</f>
        <v/>
      </c>
      <c r="D128" s="4" t="str">
        <f>IF(ISERROR(VLOOKUP(B128,'START LİSTE'!$B$6:$F$1254,3,0)),"",VLOOKUP(B128,'START LİSTE'!$B$6:$F$1254,3,0))</f>
        <v/>
      </c>
      <c r="E128" s="5" t="str">
        <f>IF(ISERROR(VLOOKUP(B128,'START LİSTE'!$B$6:$F$1254,4,0)),"",VLOOKUP(B128,'START LİSTE'!$B$6:$F$1254,4,0))</f>
        <v/>
      </c>
      <c r="F128" s="6" t="str">
        <f>IF(ISERROR(VLOOKUP($B128,'START LİSTE'!$B$6:$F$1254,5,0)),"",VLOOKUP($B128,'START LİSTE'!$B$6:$F$1254,5,0))</f>
        <v/>
      </c>
      <c r="G128" s="91"/>
      <c r="H128" s="7" t="str">
        <f t="shared" si="5"/>
        <v/>
      </c>
      <c r="I128" s="70" t="str">
        <f>IF(ISERROR(VLOOKUP($B128,'START LİSTE'!$B$6:$G$1254,6,0)),"",VLOOKUP($B128,'START LİSTE'!$B$6:$G$1254,6,0))</f>
        <v/>
      </c>
    </row>
    <row r="129" spans="1:9" ht="18" customHeight="1" x14ac:dyDescent="0.2">
      <c r="A129" s="2" t="str">
        <f t="shared" si="4"/>
        <v/>
      </c>
      <c r="B129" s="3"/>
      <c r="C129" s="4" t="str">
        <f>IF(ISERROR(VLOOKUP(B129,'START LİSTE'!$B$6:$F$1254,2,0)),"",VLOOKUP(B129,'START LİSTE'!$B$6:$F$1254,2,0))</f>
        <v/>
      </c>
      <c r="D129" s="4" t="str">
        <f>IF(ISERROR(VLOOKUP(B129,'START LİSTE'!$B$6:$F$1254,3,0)),"",VLOOKUP(B129,'START LİSTE'!$B$6:$F$1254,3,0))</f>
        <v/>
      </c>
      <c r="E129" s="5" t="str">
        <f>IF(ISERROR(VLOOKUP(B129,'START LİSTE'!$B$6:$F$1254,4,0)),"",VLOOKUP(B129,'START LİSTE'!$B$6:$F$1254,4,0))</f>
        <v/>
      </c>
      <c r="F129" s="6" t="str">
        <f>IF(ISERROR(VLOOKUP($B129,'START LİSTE'!$B$6:$F$1254,5,0)),"",VLOOKUP($B129,'START LİSTE'!$B$6:$F$1254,5,0))</f>
        <v/>
      </c>
      <c r="G129" s="91"/>
      <c r="H129" s="7" t="str">
        <f t="shared" si="5"/>
        <v/>
      </c>
      <c r="I129" s="70" t="str">
        <f>IF(ISERROR(VLOOKUP($B129,'START LİSTE'!$B$6:$G$1254,6,0)),"",VLOOKUP($B129,'START LİSTE'!$B$6:$G$1254,6,0))</f>
        <v/>
      </c>
    </row>
    <row r="130" spans="1:9" ht="18" customHeight="1" x14ac:dyDescent="0.2">
      <c r="A130" s="2" t="str">
        <f t="shared" si="4"/>
        <v/>
      </c>
      <c r="B130" s="3"/>
      <c r="C130" s="4" t="str">
        <f>IF(ISERROR(VLOOKUP(B130,'START LİSTE'!$B$6:$F$1254,2,0)),"",VLOOKUP(B130,'START LİSTE'!$B$6:$F$1254,2,0))</f>
        <v/>
      </c>
      <c r="D130" s="4" t="str">
        <f>IF(ISERROR(VLOOKUP(B130,'START LİSTE'!$B$6:$F$1254,3,0)),"",VLOOKUP(B130,'START LİSTE'!$B$6:$F$1254,3,0))</f>
        <v/>
      </c>
      <c r="E130" s="5" t="str">
        <f>IF(ISERROR(VLOOKUP(B130,'START LİSTE'!$B$6:$F$1254,4,0)),"",VLOOKUP(B130,'START LİSTE'!$B$6:$F$1254,4,0))</f>
        <v/>
      </c>
      <c r="F130" s="6" t="str">
        <f>IF(ISERROR(VLOOKUP($B130,'START LİSTE'!$B$6:$F$1254,5,0)),"",VLOOKUP($B130,'START LİSTE'!$B$6:$F$1254,5,0))</f>
        <v/>
      </c>
      <c r="G130" s="91"/>
      <c r="H130" s="7" t="str">
        <f t="shared" si="5"/>
        <v/>
      </c>
      <c r="I130" s="70" t="str">
        <f>IF(ISERROR(VLOOKUP($B130,'START LİSTE'!$B$6:$G$1254,6,0)),"",VLOOKUP($B130,'START LİSTE'!$B$6:$G$1254,6,0))</f>
        <v/>
      </c>
    </row>
    <row r="131" spans="1:9" ht="18" customHeight="1" x14ac:dyDescent="0.2">
      <c r="A131" s="2" t="str">
        <f t="shared" si="4"/>
        <v/>
      </c>
      <c r="B131" s="3"/>
      <c r="C131" s="4" t="str">
        <f>IF(ISERROR(VLOOKUP(B131,'START LİSTE'!$B$6:$F$1254,2,0)),"",VLOOKUP(B131,'START LİSTE'!$B$6:$F$1254,2,0))</f>
        <v/>
      </c>
      <c r="D131" s="4" t="str">
        <f>IF(ISERROR(VLOOKUP(B131,'START LİSTE'!$B$6:$F$1254,3,0)),"",VLOOKUP(B131,'START LİSTE'!$B$6:$F$1254,3,0))</f>
        <v/>
      </c>
      <c r="E131" s="5" t="str">
        <f>IF(ISERROR(VLOOKUP(B131,'START LİSTE'!$B$6:$F$1254,4,0)),"",VLOOKUP(B131,'START LİSTE'!$B$6:$F$1254,4,0))</f>
        <v/>
      </c>
      <c r="F131" s="6" t="str">
        <f>IF(ISERROR(VLOOKUP($B131,'START LİSTE'!$B$6:$F$1254,5,0)),"",VLOOKUP($B131,'START LİSTE'!$B$6:$F$1254,5,0))</f>
        <v/>
      </c>
      <c r="G131" s="91"/>
      <c r="H131" s="7" t="str">
        <f t="shared" si="5"/>
        <v/>
      </c>
      <c r="I131" s="70" t="str">
        <f>IF(ISERROR(VLOOKUP($B131,'START LİSTE'!$B$6:$G$1254,6,0)),"",VLOOKUP($B131,'START LİSTE'!$B$6:$G$1254,6,0))</f>
        <v/>
      </c>
    </row>
    <row r="132" spans="1:9" ht="18" customHeight="1" x14ac:dyDescent="0.2">
      <c r="A132" s="2" t="str">
        <f t="shared" si="4"/>
        <v/>
      </c>
      <c r="B132" s="3"/>
      <c r="C132" s="4" t="str">
        <f>IF(ISERROR(VLOOKUP(B132,'START LİSTE'!$B$6:$F$1254,2,0)),"",VLOOKUP(B132,'START LİSTE'!$B$6:$F$1254,2,0))</f>
        <v/>
      </c>
      <c r="D132" s="4" t="str">
        <f>IF(ISERROR(VLOOKUP(B132,'START LİSTE'!$B$6:$F$1254,3,0)),"",VLOOKUP(B132,'START LİSTE'!$B$6:$F$1254,3,0))</f>
        <v/>
      </c>
      <c r="E132" s="5" t="str">
        <f>IF(ISERROR(VLOOKUP(B132,'START LİSTE'!$B$6:$F$1254,4,0)),"",VLOOKUP(B132,'START LİSTE'!$B$6:$F$1254,4,0))</f>
        <v/>
      </c>
      <c r="F132" s="6" t="str">
        <f>IF(ISERROR(VLOOKUP($B132,'START LİSTE'!$B$6:$F$1254,5,0)),"",VLOOKUP($B132,'START LİSTE'!$B$6:$F$1254,5,0))</f>
        <v/>
      </c>
      <c r="G132" s="91"/>
      <c r="H132" s="7" t="str">
        <f t="shared" si="5"/>
        <v/>
      </c>
      <c r="I132" s="70" t="str">
        <f>IF(ISERROR(VLOOKUP($B132,'START LİSTE'!$B$6:$G$1254,6,0)),"",VLOOKUP($B132,'START LİSTE'!$B$6:$G$1254,6,0))</f>
        <v/>
      </c>
    </row>
    <row r="133" spans="1:9" ht="18" customHeight="1" x14ac:dyDescent="0.2">
      <c r="A133" s="2" t="str">
        <f t="shared" si="4"/>
        <v/>
      </c>
      <c r="B133" s="3"/>
      <c r="C133" s="4" t="str">
        <f>IF(ISERROR(VLOOKUP(B133,'START LİSTE'!$B$6:$F$1254,2,0)),"",VLOOKUP(B133,'START LİSTE'!$B$6:$F$1254,2,0))</f>
        <v/>
      </c>
      <c r="D133" s="4" t="str">
        <f>IF(ISERROR(VLOOKUP(B133,'START LİSTE'!$B$6:$F$1254,3,0)),"",VLOOKUP(B133,'START LİSTE'!$B$6:$F$1254,3,0))</f>
        <v/>
      </c>
      <c r="E133" s="5" t="str">
        <f>IF(ISERROR(VLOOKUP(B133,'START LİSTE'!$B$6:$F$1254,4,0)),"",VLOOKUP(B133,'START LİSTE'!$B$6:$F$1254,4,0))</f>
        <v/>
      </c>
      <c r="F133" s="6" t="str">
        <f>IF(ISERROR(VLOOKUP($B133,'START LİSTE'!$B$6:$F$1254,5,0)),"",VLOOKUP($B133,'START LİSTE'!$B$6:$F$1254,5,0))</f>
        <v/>
      </c>
      <c r="G133" s="91"/>
      <c r="H133" s="7" t="str">
        <f t="shared" si="5"/>
        <v/>
      </c>
      <c r="I133" s="70" t="str">
        <f>IF(ISERROR(VLOOKUP($B133,'START LİSTE'!$B$6:$G$1254,6,0)),"",VLOOKUP($B133,'START LİSTE'!$B$6:$G$1254,6,0))</f>
        <v/>
      </c>
    </row>
    <row r="134" spans="1:9" ht="18" customHeight="1" x14ac:dyDescent="0.2">
      <c r="A134" s="2" t="str">
        <f t="shared" si="4"/>
        <v/>
      </c>
      <c r="B134" s="3"/>
      <c r="C134" s="4" t="str">
        <f>IF(ISERROR(VLOOKUP(B134,'START LİSTE'!$B$6:$F$1254,2,0)),"",VLOOKUP(B134,'START LİSTE'!$B$6:$F$1254,2,0))</f>
        <v/>
      </c>
      <c r="D134" s="4" t="str">
        <f>IF(ISERROR(VLOOKUP(B134,'START LİSTE'!$B$6:$F$1254,3,0)),"",VLOOKUP(B134,'START LİSTE'!$B$6:$F$1254,3,0))</f>
        <v/>
      </c>
      <c r="E134" s="5" t="str">
        <f>IF(ISERROR(VLOOKUP(B134,'START LİSTE'!$B$6:$F$1254,4,0)),"",VLOOKUP(B134,'START LİSTE'!$B$6:$F$1254,4,0))</f>
        <v/>
      </c>
      <c r="F134" s="6" t="str">
        <f>IF(ISERROR(VLOOKUP($B134,'START LİSTE'!$B$6:$F$1254,5,0)),"",VLOOKUP($B134,'START LİSTE'!$B$6:$F$1254,5,0))</f>
        <v/>
      </c>
      <c r="G134" s="91"/>
      <c r="H134" s="7" t="str">
        <f t="shared" si="5"/>
        <v/>
      </c>
      <c r="I134" s="70" t="str">
        <f>IF(ISERROR(VLOOKUP($B134,'START LİSTE'!$B$6:$G$1254,6,0)),"",VLOOKUP($B134,'START LİSTE'!$B$6:$G$1254,6,0))</f>
        <v/>
      </c>
    </row>
    <row r="135" spans="1:9" ht="18" customHeight="1" x14ac:dyDescent="0.2">
      <c r="A135" s="2" t="str">
        <f t="shared" si="4"/>
        <v/>
      </c>
      <c r="B135" s="3"/>
      <c r="C135" s="4" t="str">
        <f>IF(ISERROR(VLOOKUP(B135,'START LİSTE'!$B$6:$F$1254,2,0)),"",VLOOKUP(B135,'START LİSTE'!$B$6:$F$1254,2,0))</f>
        <v/>
      </c>
      <c r="D135" s="4" t="str">
        <f>IF(ISERROR(VLOOKUP(B135,'START LİSTE'!$B$6:$F$1254,3,0)),"",VLOOKUP(B135,'START LİSTE'!$B$6:$F$1254,3,0))</f>
        <v/>
      </c>
      <c r="E135" s="5" t="str">
        <f>IF(ISERROR(VLOOKUP(B135,'START LİSTE'!$B$6:$F$1254,4,0)),"",VLOOKUP(B135,'START LİSTE'!$B$6:$F$1254,4,0))</f>
        <v/>
      </c>
      <c r="F135" s="6" t="str">
        <f>IF(ISERROR(VLOOKUP($B135,'START LİSTE'!$B$6:$F$1254,5,0)),"",VLOOKUP($B135,'START LİSTE'!$B$6:$F$1254,5,0))</f>
        <v/>
      </c>
      <c r="G135" s="91"/>
      <c r="H135" s="7" t="str">
        <f t="shared" si="5"/>
        <v/>
      </c>
      <c r="I135" s="70" t="str">
        <f>IF(ISERROR(VLOOKUP($B135,'START LİSTE'!$B$6:$G$1254,6,0)),"",VLOOKUP($B135,'START LİSTE'!$B$6:$G$1254,6,0))</f>
        <v/>
      </c>
    </row>
    <row r="136" spans="1:9" ht="18" customHeight="1" x14ac:dyDescent="0.2">
      <c r="A136" s="2" t="str">
        <f t="shared" ref="A136:A199" si="6">IF(B136&lt;&gt;"",A135+1,"")</f>
        <v/>
      </c>
      <c r="B136" s="3"/>
      <c r="C136" s="4" t="str">
        <f>IF(ISERROR(VLOOKUP(B136,'START LİSTE'!$B$6:$F$1254,2,0)),"",VLOOKUP(B136,'START LİSTE'!$B$6:$F$1254,2,0))</f>
        <v/>
      </c>
      <c r="D136" s="4" t="str">
        <f>IF(ISERROR(VLOOKUP(B136,'START LİSTE'!$B$6:$F$1254,3,0)),"",VLOOKUP(B136,'START LİSTE'!$B$6:$F$1254,3,0))</f>
        <v/>
      </c>
      <c r="E136" s="5" t="str">
        <f>IF(ISERROR(VLOOKUP(B136,'START LİSTE'!$B$6:$F$1254,4,0)),"",VLOOKUP(B136,'START LİSTE'!$B$6:$F$1254,4,0))</f>
        <v/>
      </c>
      <c r="F136" s="6" t="str">
        <f>IF(ISERROR(VLOOKUP($B136,'START LİSTE'!$B$6:$F$1254,5,0)),"",VLOOKUP($B136,'START LİSTE'!$B$6:$F$1254,5,0))</f>
        <v/>
      </c>
      <c r="G136" s="91"/>
      <c r="H136" s="7" t="str">
        <f t="shared" ref="H136:H199" si="7">IF(OR(G136="DQ",G136="DNF",G136="DNS"),"-",IF(B136&lt;&gt;"",IF(E136="F",H135,H135+1),""))</f>
        <v/>
      </c>
      <c r="I136" s="70" t="str">
        <f>IF(ISERROR(VLOOKUP($B136,'START LİSTE'!$B$6:$G$1254,6,0)),"",VLOOKUP($B136,'START LİSTE'!$B$6:$G$1254,6,0))</f>
        <v/>
      </c>
    </row>
    <row r="137" spans="1:9" ht="18" customHeight="1" x14ac:dyDescent="0.2">
      <c r="A137" s="2" t="str">
        <f t="shared" si="6"/>
        <v/>
      </c>
      <c r="B137" s="3"/>
      <c r="C137" s="4" t="str">
        <f>IF(ISERROR(VLOOKUP(B137,'START LİSTE'!$B$6:$F$1254,2,0)),"",VLOOKUP(B137,'START LİSTE'!$B$6:$F$1254,2,0))</f>
        <v/>
      </c>
      <c r="D137" s="4" t="str">
        <f>IF(ISERROR(VLOOKUP(B137,'START LİSTE'!$B$6:$F$1254,3,0)),"",VLOOKUP(B137,'START LİSTE'!$B$6:$F$1254,3,0))</f>
        <v/>
      </c>
      <c r="E137" s="5" t="str">
        <f>IF(ISERROR(VLOOKUP(B137,'START LİSTE'!$B$6:$F$1254,4,0)),"",VLOOKUP(B137,'START LİSTE'!$B$6:$F$1254,4,0))</f>
        <v/>
      </c>
      <c r="F137" s="6" t="str">
        <f>IF(ISERROR(VLOOKUP($B137,'START LİSTE'!$B$6:$F$1254,5,0)),"",VLOOKUP($B137,'START LİSTE'!$B$6:$F$1254,5,0))</f>
        <v/>
      </c>
      <c r="G137" s="91"/>
      <c r="H137" s="7" t="str">
        <f t="shared" si="7"/>
        <v/>
      </c>
      <c r="I137" s="70" t="str">
        <f>IF(ISERROR(VLOOKUP($B137,'START LİSTE'!$B$6:$G$1254,6,0)),"",VLOOKUP($B137,'START LİSTE'!$B$6:$G$1254,6,0))</f>
        <v/>
      </c>
    </row>
    <row r="138" spans="1:9" ht="18" customHeight="1" x14ac:dyDescent="0.2">
      <c r="A138" s="2" t="str">
        <f t="shared" si="6"/>
        <v/>
      </c>
      <c r="B138" s="3"/>
      <c r="C138" s="4" t="str">
        <f>IF(ISERROR(VLOOKUP(B138,'START LİSTE'!$B$6:$F$1254,2,0)),"",VLOOKUP(B138,'START LİSTE'!$B$6:$F$1254,2,0))</f>
        <v/>
      </c>
      <c r="D138" s="4" t="str">
        <f>IF(ISERROR(VLOOKUP(B138,'START LİSTE'!$B$6:$F$1254,3,0)),"",VLOOKUP(B138,'START LİSTE'!$B$6:$F$1254,3,0))</f>
        <v/>
      </c>
      <c r="E138" s="5" t="str">
        <f>IF(ISERROR(VLOOKUP(B138,'START LİSTE'!$B$6:$F$1254,4,0)),"",VLOOKUP(B138,'START LİSTE'!$B$6:$F$1254,4,0))</f>
        <v/>
      </c>
      <c r="F138" s="6" t="str">
        <f>IF(ISERROR(VLOOKUP($B138,'START LİSTE'!$B$6:$F$1254,5,0)),"",VLOOKUP($B138,'START LİSTE'!$B$6:$F$1254,5,0))</f>
        <v/>
      </c>
      <c r="G138" s="91"/>
      <c r="H138" s="7" t="str">
        <f t="shared" si="7"/>
        <v/>
      </c>
      <c r="I138" s="70" t="str">
        <f>IF(ISERROR(VLOOKUP($B138,'START LİSTE'!$B$6:$G$1254,6,0)),"",VLOOKUP($B138,'START LİSTE'!$B$6:$G$1254,6,0))</f>
        <v/>
      </c>
    </row>
    <row r="139" spans="1:9" ht="18" customHeight="1" x14ac:dyDescent="0.2">
      <c r="A139" s="2" t="str">
        <f t="shared" si="6"/>
        <v/>
      </c>
      <c r="B139" s="3"/>
      <c r="C139" s="4" t="str">
        <f>IF(ISERROR(VLOOKUP(B139,'START LİSTE'!$B$6:$F$1254,2,0)),"",VLOOKUP(B139,'START LİSTE'!$B$6:$F$1254,2,0))</f>
        <v/>
      </c>
      <c r="D139" s="4" t="str">
        <f>IF(ISERROR(VLOOKUP(B139,'START LİSTE'!$B$6:$F$1254,3,0)),"",VLOOKUP(B139,'START LİSTE'!$B$6:$F$1254,3,0))</f>
        <v/>
      </c>
      <c r="E139" s="5" t="str">
        <f>IF(ISERROR(VLOOKUP(B139,'START LİSTE'!$B$6:$F$1254,4,0)),"",VLOOKUP(B139,'START LİSTE'!$B$6:$F$1254,4,0))</f>
        <v/>
      </c>
      <c r="F139" s="6" t="str">
        <f>IF(ISERROR(VLOOKUP($B139,'START LİSTE'!$B$6:$F$1254,5,0)),"",VLOOKUP($B139,'START LİSTE'!$B$6:$F$1254,5,0))</f>
        <v/>
      </c>
      <c r="G139" s="91"/>
      <c r="H139" s="7" t="str">
        <f t="shared" si="7"/>
        <v/>
      </c>
      <c r="I139" s="70" t="str">
        <f>IF(ISERROR(VLOOKUP($B139,'START LİSTE'!$B$6:$G$1254,6,0)),"",VLOOKUP($B139,'START LİSTE'!$B$6:$G$1254,6,0))</f>
        <v/>
      </c>
    </row>
    <row r="140" spans="1:9" ht="18" customHeight="1" x14ac:dyDescent="0.2">
      <c r="A140" s="2" t="str">
        <f t="shared" si="6"/>
        <v/>
      </c>
      <c r="B140" s="3"/>
      <c r="C140" s="4" t="str">
        <f>IF(ISERROR(VLOOKUP(B140,'START LİSTE'!$B$6:$F$1254,2,0)),"",VLOOKUP(B140,'START LİSTE'!$B$6:$F$1254,2,0))</f>
        <v/>
      </c>
      <c r="D140" s="4" t="str">
        <f>IF(ISERROR(VLOOKUP(B140,'START LİSTE'!$B$6:$F$1254,3,0)),"",VLOOKUP(B140,'START LİSTE'!$B$6:$F$1254,3,0))</f>
        <v/>
      </c>
      <c r="E140" s="5" t="str">
        <f>IF(ISERROR(VLOOKUP(B140,'START LİSTE'!$B$6:$F$1254,4,0)),"",VLOOKUP(B140,'START LİSTE'!$B$6:$F$1254,4,0))</f>
        <v/>
      </c>
      <c r="F140" s="6" t="str">
        <f>IF(ISERROR(VLOOKUP($B140,'START LİSTE'!$B$6:$F$1254,5,0)),"",VLOOKUP($B140,'START LİSTE'!$B$6:$F$1254,5,0))</f>
        <v/>
      </c>
      <c r="G140" s="91"/>
      <c r="H140" s="7" t="str">
        <f t="shared" si="7"/>
        <v/>
      </c>
      <c r="I140" s="70" t="str">
        <f>IF(ISERROR(VLOOKUP($B140,'START LİSTE'!$B$6:$G$1254,6,0)),"",VLOOKUP($B140,'START LİSTE'!$B$6:$G$1254,6,0))</f>
        <v/>
      </c>
    </row>
    <row r="141" spans="1:9" ht="18" customHeight="1" x14ac:dyDescent="0.2">
      <c r="A141" s="2" t="str">
        <f t="shared" si="6"/>
        <v/>
      </c>
      <c r="B141" s="3"/>
      <c r="C141" s="4" t="str">
        <f>IF(ISERROR(VLOOKUP(B141,'START LİSTE'!$B$6:$F$1254,2,0)),"",VLOOKUP(B141,'START LİSTE'!$B$6:$F$1254,2,0))</f>
        <v/>
      </c>
      <c r="D141" s="4" t="str">
        <f>IF(ISERROR(VLOOKUP(B141,'START LİSTE'!$B$6:$F$1254,3,0)),"",VLOOKUP(B141,'START LİSTE'!$B$6:$F$1254,3,0))</f>
        <v/>
      </c>
      <c r="E141" s="5" t="str">
        <f>IF(ISERROR(VLOOKUP(B141,'START LİSTE'!$B$6:$F$1254,4,0)),"",VLOOKUP(B141,'START LİSTE'!$B$6:$F$1254,4,0))</f>
        <v/>
      </c>
      <c r="F141" s="6" t="str">
        <f>IF(ISERROR(VLOOKUP($B141,'START LİSTE'!$B$6:$F$1254,5,0)),"",VLOOKUP($B141,'START LİSTE'!$B$6:$F$1254,5,0))</f>
        <v/>
      </c>
      <c r="G141" s="91"/>
      <c r="H141" s="7" t="str">
        <f t="shared" si="7"/>
        <v/>
      </c>
      <c r="I141" s="70" t="str">
        <f>IF(ISERROR(VLOOKUP($B141,'START LİSTE'!$B$6:$G$1254,6,0)),"",VLOOKUP($B141,'START LİSTE'!$B$6:$G$1254,6,0))</f>
        <v/>
      </c>
    </row>
    <row r="142" spans="1:9" ht="18" customHeight="1" x14ac:dyDescent="0.2">
      <c r="A142" s="2" t="str">
        <f t="shared" si="6"/>
        <v/>
      </c>
      <c r="B142" s="3"/>
      <c r="C142" s="4" t="str">
        <f>IF(ISERROR(VLOOKUP(B142,'START LİSTE'!$B$6:$F$1254,2,0)),"",VLOOKUP(B142,'START LİSTE'!$B$6:$F$1254,2,0))</f>
        <v/>
      </c>
      <c r="D142" s="4" t="str">
        <f>IF(ISERROR(VLOOKUP(B142,'START LİSTE'!$B$6:$F$1254,3,0)),"",VLOOKUP(B142,'START LİSTE'!$B$6:$F$1254,3,0))</f>
        <v/>
      </c>
      <c r="E142" s="5" t="str">
        <f>IF(ISERROR(VLOOKUP(B142,'START LİSTE'!$B$6:$F$1254,4,0)),"",VLOOKUP(B142,'START LİSTE'!$B$6:$F$1254,4,0))</f>
        <v/>
      </c>
      <c r="F142" s="6" t="str">
        <f>IF(ISERROR(VLOOKUP($B142,'START LİSTE'!$B$6:$F$1254,5,0)),"",VLOOKUP($B142,'START LİSTE'!$B$6:$F$1254,5,0))</f>
        <v/>
      </c>
      <c r="G142" s="91"/>
      <c r="H142" s="7" t="str">
        <f t="shared" si="7"/>
        <v/>
      </c>
      <c r="I142" s="70" t="str">
        <f>IF(ISERROR(VLOOKUP($B142,'START LİSTE'!$B$6:$G$1254,6,0)),"",VLOOKUP($B142,'START LİSTE'!$B$6:$G$1254,6,0))</f>
        <v/>
      </c>
    </row>
    <row r="143" spans="1:9" ht="18" customHeight="1" x14ac:dyDescent="0.2">
      <c r="A143" s="2" t="str">
        <f t="shared" si="6"/>
        <v/>
      </c>
      <c r="B143" s="3"/>
      <c r="C143" s="4" t="str">
        <f>IF(ISERROR(VLOOKUP(B143,'START LİSTE'!$B$6:$F$1254,2,0)),"",VLOOKUP(B143,'START LİSTE'!$B$6:$F$1254,2,0))</f>
        <v/>
      </c>
      <c r="D143" s="4" t="str">
        <f>IF(ISERROR(VLOOKUP(B143,'START LİSTE'!$B$6:$F$1254,3,0)),"",VLOOKUP(B143,'START LİSTE'!$B$6:$F$1254,3,0))</f>
        <v/>
      </c>
      <c r="E143" s="5" t="str">
        <f>IF(ISERROR(VLOOKUP(B143,'START LİSTE'!$B$6:$F$1254,4,0)),"",VLOOKUP(B143,'START LİSTE'!$B$6:$F$1254,4,0))</f>
        <v/>
      </c>
      <c r="F143" s="6" t="str">
        <f>IF(ISERROR(VLOOKUP($B143,'START LİSTE'!$B$6:$F$1254,5,0)),"",VLOOKUP($B143,'START LİSTE'!$B$6:$F$1254,5,0))</f>
        <v/>
      </c>
      <c r="G143" s="91"/>
      <c r="H143" s="7" t="str">
        <f t="shared" si="7"/>
        <v/>
      </c>
      <c r="I143" s="70" t="str">
        <f>IF(ISERROR(VLOOKUP($B143,'START LİSTE'!$B$6:$G$1254,6,0)),"",VLOOKUP($B143,'START LİSTE'!$B$6:$G$1254,6,0))</f>
        <v/>
      </c>
    </row>
    <row r="144" spans="1:9" ht="18" customHeight="1" x14ac:dyDescent="0.2">
      <c r="A144" s="2" t="str">
        <f t="shared" si="6"/>
        <v/>
      </c>
      <c r="B144" s="3"/>
      <c r="C144" s="4" t="str">
        <f>IF(ISERROR(VLOOKUP(B144,'START LİSTE'!$B$6:$F$1254,2,0)),"",VLOOKUP(B144,'START LİSTE'!$B$6:$F$1254,2,0))</f>
        <v/>
      </c>
      <c r="D144" s="4" t="str">
        <f>IF(ISERROR(VLOOKUP(B144,'START LİSTE'!$B$6:$F$1254,3,0)),"",VLOOKUP(B144,'START LİSTE'!$B$6:$F$1254,3,0))</f>
        <v/>
      </c>
      <c r="E144" s="5" t="str">
        <f>IF(ISERROR(VLOOKUP(B144,'START LİSTE'!$B$6:$F$1254,4,0)),"",VLOOKUP(B144,'START LİSTE'!$B$6:$F$1254,4,0))</f>
        <v/>
      </c>
      <c r="F144" s="6" t="str">
        <f>IF(ISERROR(VLOOKUP($B144,'START LİSTE'!$B$6:$F$1254,5,0)),"",VLOOKUP($B144,'START LİSTE'!$B$6:$F$1254,5,0))</f>
        <v/>
      </c>
      <c r="G144" s="91"/>
      <c r="H144" s="7" t="str">
        <f t="shared" si="7"/>
        <v/>
      </c>
      <c r="I144" s="70" t="str">
        <f>IF(ISERROR(VLOOKUP($B144,'START LİSTE'!$B$6:$G$1254,6,0)),"",VLOOKUP($B144,'START LİSTE'!$B$6:$G$1254,6,0))</f>
        <v/>
      </c>
    </row>
    <row r="145" spans="1:9" ht="18" customHeight="1" x14ac:dyDescent="0.2">
      <c r="A145" s="2" t="str">
        <f t="shared" si="6"/>
        <v/>
      </c>
      <c r="B145" s="3"/>
      <c r="C145" s="4" t="str">
        <f>IF(ISERROR(VLOOKUP(B145,'START LİSTE'!$B$6:$F$1254,2,0)),"",VLOOKUP(B145,'START LİSTE'!$B$6:$F$1254,2,0))</f>
        <v/>
      </c>
      <c r="D145" s="4" t="str">
        <f>IF(ISERROR(VLOOKUP(B145,'START LİSTE'!$B$6:$F$1254,3,0)),"",VLOOKUP(B145,'START LİSTE'!$B$6:$F$1254,3,0))</f>
        <v/>
      </c>
      <c r="E145" s="5" t="str">
        <f>IF(ISERROR(VLOOKUP(B145,'START LİSTE'!$B$6:$F$1254,4,0)),"",VLOOKUP(B145,'START LİSTE'!$B$6:$F$1254,4,0))</f>
        <v/>
      </c>
      <c r="F145" s="6" t="str">
        <f>IF(ISERROR(VLOOKUP($B145,'START LİSTE'!$B$6:$F$1254,5,0)),"",VLOOKUP($B145,'START LİSTE'!$B$6:$F$1254,5,0))</f>
        <v/>
      </c>
      <c r="G145" s="91"/>
      <c r="H145" s="7" t="str">
        <f t="shared" si="7"/>
        <v/>
      </c>
      <c r="I145" s="70" t="str">
        <f>IF(ISERROR(VLOOKUP($B145,'START LİSTE'!$B$6:$G$1254,6,0)),"",VLOOKUP($B145,'START LİSTE'!$B$6:$G$1254,6,0))</f>
        <v/>
      </c>
    </row>
    <row r="146" spans="1:9" ht="18" customHeight="1" x14ac:dyDescent="0.2">
      <c r="A146" s="2" t="str">
        <f t="shared" si="6"/>
        <v/>
      </c>
      <c r="B146" s="3"/>
      <c r="C146" s="4" t="str">
        <f>IF(ISERROR(VLOOKUP(B146,'START LİSTE'!$B$6:$F$1254,2,0)),"",VLOOKUP(B146,'START LİSTE'!$B$6:$F$1254,2,0))</f>
        <v/>
      </c>
      <c r="D146" s="4" t="str">
        <f>IF(ISERROR(VLOOKUP(B146,'START LİSTE'!$B$6:$F$1254,3,0)),"",VLOOKUP(B146,'START LİSTE'!$B$6:$F$1254,3,0))</f>
        <v/>
      </c>
      <c r="E146" s="5" t="str">
        <f>IF(ISERROR(VLOOKUP(B146,'START LİSTE'!$B$6:$F$1254,4,0)),"",VLOOKUP(B146,'START LİSTE'!$B$6:$F$1254,4,0))</f>
        <v/>
      </c>
      <c r="F146" s="6" t="str">
        <f>IF(ISERROR(VLOOKUP($B146,'START LİSTE'!$B$6:$F$1254,5,0)),"",VLOOKUP($B146,'START LİSTE'!$B$6:$F$1254,5,0))</f>
        <v/>
      </c>
      <c r="G146" s="91"/>
      <c r="H146" s="7" t="str">
        <f t="shared" si="7"/>
        <v/>
      </c>
      <c r="I146" s="70" t="str">
        <f>IF(ISERROR(VLOOKUP($B146,'START LİSTE'!$B$6:$G$1254,6,0)),"",VLOOKUP($B146,'START LİSTE'!$B$6:$G$1254,6,0))</f>
        <v/>
      </c>
    </row>
    <row r="147" spans="1:9" ht="18" customHeight="1" x14ac:dyDescent="0.2">
      <c r="A147" s="2" t="str">
        <f t="shared" si="6"/>
        <v/>
      </c>
      <c r="B147" s="3"/>
      <c r="C147" s="4" t="str">
        <f>IF(ISERROR(VLOOKUP(B147,'START LİSTE'!$B$6:$F$1254,2,0)),"",VLOOKUP(B147,'START LİSTE'!$B$6:$F$1254,2,0))</f>
        <v/>
      </c>
      <c r="D147" s="4" t="str">
        <f>IF(ISERROR(VLOOKUP(B147,'START LİSTE'!$B$6:$F$1254,3,0)),"",VLOOKUP(B147,'START LİSTE'!$B$6:$F$1254,3,0))</f>
        <v/>
      </c>
      <c r="E147" s="5" t="str">
        <f>IF(ISERROR(VLOOKUP(B147,'START LİSTE'!$B$6:$F$1254,4,0)),"",VLOOKUP(B147,'START LİSTE'!$B$6:$F$1254,4,0))</f>
        <v/>
      </c>
      <c r="F147" s="6" t="str">
        <f>IF(ISERROR(VLOOKUP($B147,'START LİSTE'!$B$6:$F$1254,5,0)),"",VLOOKUP($B147,'START LİSTE'!$B$6:$F$1254,5,0))</f>
        <v/>
      </c>
      <c r="G147" s="91"/>
      <c r="H147" s="7" t="str">
        <f t="shared" si="7"/>
        <v/>
      </c>
      <c r="I147" s="70" t="str">
        <f>IF(ISERROR(VLOOKUP($B147,'START LİSTE'!$B$6:$G$1254,6,0)),"",VLOOKUP($B147,'START LİSTE'!$B$6:$G$1254,6,0))</f>
        <v/>
      </c>
    </row>
    <row r="148" spans="1:9" ht="18" customHeight="1" x14ac:dyDescent="0.2">
      <c r="A148" s="2" t="str">
        <f t="shared" si="6"/>
        <v/>
      </c>
      <c r="B148" s="3"/>
      <c r="C148" s="4" t="str">
        <f>IF(ISERROR(VLOOKUP(B148,'START LİSTE'!$B$6:$F$1254,2,0)),"",VLOOKUP(B148,'START LİSTE'!$B$6:$F$1254,2,0))</f>
        <v/>
      </c>
      <c r="D148" s="4" t="str">
        <f>IF(ISERROR(VLOOKUP(B148,'START LİSTE'!$B$6:$F$1254,3,0)),"",VLOOKUP(B148,'START LİSTE'!$B$6:$F$1254,3,0))</f>
        <v/>
      </c>
      <c r="E148" s="5" t="str">
        <f>IF(ISERROR(VLOOKUP(B148,'START LİSTE'!$B$6:$F$1254,4,0)),"",VLOOKUP(B148,'START LİSTE'!$B$6:$F$1254,4,0))</f>
        <v/>
      </c>
      <c r="F148" s="6" t="str">
        <f>IF(ISERROR(VLOOKUP($B148,'START LİSTE'!$B$6:$F$1254,5,0)),"",VLOOKUP($B148,'START LİSTE'!$B$6:$F$1254,5,0))</f>
        <v/>
      </c>
      <c r="G148" s="91"/>
      <c r="H148" s="7" t="str">
        <f t="shared" si="7"/>
        <v/>
      </c>
      <c r="I148" s="70" t="str">
        <f>IF(ISERROR(VLOOKUP($B148,'START LİSTE'!$B$6:$G$1254,6,0)),"",VLOOKUP($B148,'START LİSTE'!$B$6:$G$1254,6,0))</f>
        <v/>
      </c>
    </row>
    <row r="149" spans="1:9" ht="18" customHeight="1" x14ac:dyDescent="0.2">
      <c r="A149" s="2" t="str">
        <f t="shared" si="6"/>
        <v/>
      </c>
      <c r="B149" s="3"/>
      <c r="C149" s="4" t="str">
        <f>IF(ISERROR(VLOOKUP(B149,'START LİSTE'!$B$6:$F$1254,2,0)),"",VLOOKUP(B149,'START LİSTE'!$B$6:$F$1254,2,0))</f>
        <v/>
      </c>
      <c r="D149" s="4" t="str">
        <f>IF(ISERROR(VLOOKUP(B149,'START LİSTE'!$B$6:$F$1254,3,0)),"",VLOOKUP(B149,'START LİSTE'!$B$6:$F$1254,3,0))</f>
        <v/>
      </c>
      <c r="E149" s="5" t="str">
        <f>IF(ISERROR(VLOOKUP(B149,'START LİSTE'!$B$6:$F$1254,4,0)),"",VLOOKUP(B149,'START LİSTE'!$B$6:$F$1254,4,0))</f>
        <v/>
      </c>
      <c r="F149" s="6" t="str">
        <f>IF(ISERROR(VLOOKUP($B149,'START LİSTE'!$B$6:$F$1254,5,0)),"",VLOOKUP($B149,'START LİSTE'!$B$6:$F$1254,5,0))</f>
        <v/>
      </c>
      <c r="G149" s="91"/>
      <c r="H149" s="7" t="str">
        <f t="shared" si="7"/>
        <v/>
      </c>
      <c r="I149" s="70" t="str">
        <f>IF(ISERROR(VLOOKUP($B149,'START LİSTE'!$B$6:$G$1254,6,0)),"",VLOOKUP($B149,'START LİSTE'!$B$6:$G$1254,6,0))</f>
        <v/>
      </c>
    </row>
    <row r="150" spans="1:9" ht="18" customHeight="1" x14ac:dyDescent="0.2">
      <c r="A150" s="2" t="str">
        <f t="shared" si="6"/>
        <v/>
      </c>
      <c r="B150" s="3"/>
      <c r="C150" s="4" t="str">
        <f>IF(ISERROR(VLOOKUP(B150,'START LİSTE'!$B$6:$F$1254,2,0)),"",VLOOKUP(B150,'START LİSTE'!$B$6:$F$1254,2,0))</f>
        <v/>
      </c>
      <c r="D150" s="4" t="str">
        <f>IF(ISERROR(VLOOKUP(B150,'START LİSTE'!$B$6:$F$1254,3,0)),"",VLOOKUP(B150,'START LİSTE'!$B$6:$F$1254,3,0))</f>
        <v/>
      </c>
      <c r="E150" s="5" t="str">
        <f>IF(ISERROR(VLOOKUP(B150,'START LİSTE'!$B$6:$F$1254,4,0)),"",VLOOKUP(B150,'START LİSTE'!$B$6:$F$1254,4,0))</f>
        <v/>
      </c>
      <c r="F150" s="6" t="str">
        <f>IF(ISERROR(VLOOKUP($B150,'START LİSTE'!$B$6:$F$1254,5,0)),"",VLOOKUP($B150,'START LİSTE'!$B$6:$F$1254,5,0))</f>
        <v/>
      </c>
      <c r="G150" s="91"/>
      <c r="H150" s="7" t="str">
        <f t="shared" si="7"/>
        <v/>
      </c>
      <c r="I150" s="70" t="str">
        <f>IF(ISERROR(VLOOKUP($B150,'START LİSTE'!$B$6:$G$1254,6,0)),"",VLOOKUP($B150,'START LİSTE'!$B$6:$G$1254,6,0))</f>
        <v/>
      </c>
    </row>
    <row r="151" spans="1:9" ht="18" customHeight="1" x14ac:dyDescent="0.2">
      <c r="A151" s="2" t="str">
        <f t="shared" si="6"/>
        <v/>
      </c>
      <c r="B151" s="3"/>
      <c r="C151" s="4" t="str">
        <f>IF(ISERROR(VLOOKUP(B151,'START LİSTE'!$B$6:$F$1254,2,0)),"",VLOOKUP(B151,'START LİSTE'!$B$6:$F$1254,2,0))</f>
        <v/>
      </c>
      <c r="D151" s="4" t="str">
        <f>IF(ISERROR(VLOOKUP(B151,'START LİSTE'!$B$6:$F$1254,3,0)),"",VLOOKUP(B151,'START LİSTE'!$B$6:$F$1254,3,0))</f>
        <v/>
      </c>
      <c r="E151" s="5" t="str">
        <f>IF(ISERROR(VLOOKUP(B151,'START LİSTE'!$B$6:$F$1254,4,0)),"",VLOOKUP(B151,'START LİSTE'!$B$6:$F$1254,4,0))</f>
        <v/>
      </c>
      <c r="F151" s="6" t="str">
        <f>IF(ISERROR(VLOOKUP($B151,'START LİSTE'!$B$6:$F$1254,5,0)),"",VLOOKUP($B151,'START LİSTE'!$B$6:$F$1254,5,0))</f>
        <v/>
      </c>
      <c r="G151" s="91"/>
      <c r="H151" s="7" t="str">
        <f t="shared" si="7"/>
        <v/>
      </c>
      <c r="I151" s="70" t="str">
        <f>IF(ISERROR(VLOOKUP($B151,'START LİSTE'!$B$6:$G$1254,6,0)),"",VLOOKUP($B151,'START LİSTE'!$B$6:$G$1254,6,0))</f>
        <v/>
      </c>
    </row>
    <row r="152" spans="1:9" ht="18" customHeight="1" x14ac:dyDescent="0.2">
      <c r="A152" s="2" t="str">
        <f t="shared" si="6"/>
        <v/>
      </c>
      <c r="B152" s="3"/>
      <c r="C152" s="4" t="str">
        <f>IF(ISERROR(VLOOKUP(B152,'START LİSTE'!$B$6:$F$1254,2,0)),"",VLOOKUP(B152,'START LİSTE'!$B$6:$F$1254,2,0))</f>
        <v/>
      </c>
      <c r="D152" s="4" t="str">
        <f>IF(ISERROR(VLOOKUP(B152,'START LİSTE'!$B$6:$F$1254,3,0)),"",VLOOKUP(B152,'START LİSTE'!$B$6:$F$1254,3,0))</f>
        <v/>
      </c>
      <c r="E152" s="5" t="str">
        <f>IF(ISERROR(VLOOKUP(B152,'START LİSTE'!$B$6:$F$1254,4,0)),"",VLOOKUP(B152,'START LİSTE'!$B$6:$F$1254,4,0))</f>
        <v/>
      </c>
      <c r="F152" s="6" t="str">
        <f>IF(ISERROR(VLOOKUP($B152,'START LİSTE'!$B$6:$F$1254,5,0)),"",VLOOKUP($B152,'START LİSTE'!$B$6:$F$1254,5,0))</f>
        <v/>
      </c>
      <c r="G152" s="91"/>
      <c r="H152" s="7" t="str">
        <f t="shared" si="7"/>
        <v/>
      </c>
      <c r="I152" s="70" t="str">
        <f>IF(ISERROR(VLOOKUP($B152,'START LİSTE'!$B$6:$G$1254,6,0)),"",VLOOKUP($B152,'START LİSTE'!$B$6:$G$1254,6,0))</f>
        <v/>
      </c>
    </row>
    <row r="153" spans="1:9" ht="18" customHeight="1" x14ac:dyDescent="0.2">
      <c r="A153" s="2" t="str">
        <f t="shared" si="6"/>
        <v/>
      </c>
      <c r="B153" s="3"/>
      <c r="C153" s="4" t="str">
        <f>IF(ISERROR(VLOOKUP(B153,'START LİSTE'!$B$6:$F$1254,2,0)),"",VLOOKUP(B153,'START LİSTE'!$B$6:$F$1254,2,0))</f>
        <v/>
      </c>
      <c r="D153" s="4" t="str">
        <f>IF(ISERROR(VLOOKUP(B153,'START LİSTE'!$B$6:$F$1254,3,0)),"",VLOOKUP(B153,'START LİSTE'!$B$6:$F$1254,3,0))</f>
        <v/>
      </c>
      <c r="E153" s="5" t="str">
        <f>IF(ISERROR(VLOOKUP(B153,'START LİSTE'!$B$6:$F$1254,4,0)),"",VLOOKUP(B153,'START LİSTE'!$B$6:$F$1254,4,0))</f>
        <v/>
      </c>
      <c r="F153" s="6" t="str">
        <f>IF(ISERROR(VLOOKUP($B153,'START LİSTE'!$B$6:$F$1254,5,0)),"",VLOOKUP($B153,'START LİSTE'!$B$6:$F$1254,5,0))</f>
        <v/>
      </c>
      <c r="G153" s="91"/>
      <c r="H153" s="7" t="str">
        <f t="shared" si="7"/>
        <v/>
      </c>
      <c r="I153" s="70" t="str">
        <f>IF(ISERROR(VLOOKUP($B153,'START LİSTE'!$B$6:$G$1254,6,0)),"",VLOOKUP($B153,'START LİSTE'!$B$6:$G$1254,6,0))</f>
        <v/>
      </c>
    </row>
    <row r="154" spans="1:9" ht="18" customHeight="1" x14ac:dyDescent="0.2">
      <c r="A154" s="2" t="str">
        <f t="shared" si="6"/>
        <v/>
      </c>
      <c r="B154" s="3"/>
      <c r="C154" s="4" t="str">
        <f>IF(ISERROR(VLOOKUP(B154,'START LİSTE'!$B$6:$F$1254,2,0)),"",VLOOKUP(B154,'START LİSTE'!$B$6:$F$1254,2,0))</f>
        <v/>
      </c>
      <c r="D154" s="4" t="str">
        <f>IF(ISERROR(VLOOKUP(B154,'START LİSTE'!$B$6:$F$1254,3,0)),"",VLOOKUP(B154,'START LİSTE'!$B$6:$F$1254,3,0))</f>
        <v/>
      </c>
      <c r="E154" s="5" t="str">
        <f>IF(ISERROR(VLOOKUP(B154,'START LİSTE'!$B$6:$F$1254,4,0)),"",VLOOKUP(B154,'START LİSTE'!$B$6:$F$1254,4,0))</f>
        <v/>
      </c>
      <c r="F154" s="6" t="str">
        <f>IF(ISERROR(VLOOKUP($B154,'START LİSTE'!$B$6:$F$1254,5,0)),"",VLOOKUP($B154,'START LİSTE'!$B$6:$F$1254,5,0))</f>
        <v/>
      </c>
      <c r="G154" s="91"/>
      <c r="H154" s="7" t="str">
        <f t="shared" si="7"/>
        <v/>
      </c>
      <c r="I154" s="70" t="str">
        <f>IF(ISERROR(VLOOKUP($B154,'START LİSTE'!$B$6:$G$1254,6,0)),"",VLOOKUP($B154,'START LİSTE'!$B$6:$G$1254,6,0))</f>
        <v/>
      </c>
    </row>
    <row r="155" spans="1:9" ht="18" customHeight="1" x14ac:dyDescent="0.2">
      <c r="A155" s="2" t="str">
        <f t="shared" si="6"/>
        <v/>
      </c>
      <c r="B155" s="3"/>
      <c r="C155" s="4" t="str">
        <f>IF(ISERROR(VLOOKUP(B155,'START LİSTE'!$B$6:$F$1254,2,0)),"",VLOOKUP(B155,'START LİSTE'!$B$6:$F$1254,2,0))</f>
        <v/>
      </c>
      <c r="D155" s="4" t="str">
        <f>IF(ISERROR(VLOOKUP(B155,'START LİSTE'!$B$6:$F$1254,3,0)),"",VLOOKUP(B155,'START LİSTE'!$B$6:$F$1254,3,0))</f>
        <v/>
      </c>
      <c r="E155" s="5" t="str">
        <f>IF(ISERROR(VLOOKUP(B155,'START LİSTE'!$B$6:$F$1254,4,0)),"",VLOOKUP(B155,'START LİSTE'!$B$6:$F$1254,4,0))</f>
        <v/>
      </c>
      <c r="F155" s="6" t="str">
        <f>IF(ISERROR(VLOOKUP($B155,'START LİSTE'!$B$6:$F$1254,5,0)),"",VLOOKUP($B155,'START LİSTE'!$B$6:$F$1254,5,0))</f>
        <v/>
      </c>
      <c r="G155" s="91"/>
      <c r="H155" s="7" t="str">
        <f t="shared" si="7"/>
        <v/>
      </c>
      <c r="I155" s="70" t="str">
        <f>IF(ISERROR(VLOOKUP($B155,'START LİSTE'!$B$6:$G$1254,6,0)),"",VLOOKUP($B155,'START LİSTE'!$B$6:$G$1254,6,0))</f>
        <v/>
      </c>
    </row>
    <row r="156" spans="1:9" ht="18" customHeight="1" x14ac:dyDescent="0.2">
      <c r="A156" s="2" t="str">
        <f t="shared" si="6"/>
        <v/>
      </c>
      <c r="B156" s="3"/>
      <c r="C156" s="4" t="str">
        <f>IF(ISERROR(VLOOKUP(B156,'START LİSTE'!$B$6:$F$1254,2,0)),"",VLOOKUP(B156,'START LİSTE'!$B$6:$F$1254,2,0))</f>
        <v/>
      </c>
      <c r="D156" s="4" t="str">
        <f>IF(ISERROR(VLOOKUP(B156,'START LİSTE'!$B$6:$F$1254,3,0)),"",VLOOKUP(B156,'START LİSTE'!$B$6:$F$1254,3,0))</f>
        <v/>
      </c>
      <c r="E156" s="5" t="str">
        <f>IF(ISERROR(VLOOKUP(B156,'START LİSTE'!$B$6:$F$1254,4,0)),"",VLOOKUP(B156,'START LİSTE'!$B$6:$F$1254,4,0))</f>
        <v/>
      </c>
      <c r="F156" s="6" t="str">
        <f>IF(ISERROR(VLOOKUP($B156,'START LİSTE'!$B$6:$F$1254,5,0)),"",VLOOKUP($B156,'START LİSTE'!$B$6:$F$1254,5,0))</f>
        <v/>
      </c>
      <c r="G156" s="91"/>
      <c r="H156" s="7" t="str">
        <f t="shared" si="7"/>
        <v/>
      </c>
      <c r="I156" s="70" t="str">
        <f>IF(ISERROR(VLOOKUP($B156,'START LİSTE'!$B$6:$G$1254,6,0)),"",VLOOKUP($B156,'START LİSTE'!$B$6:$G$1254,6,0))</f>
        <v/>
      </c>
    </row>
    <row r="157" spans="1:9" ht="18" customHeight="1" x14ac:dyDescent="0.2">
      <c r="A157" s="2" t="str">
        <f t="shared" si="6"/>
        <v/>
      </c>
      <c r="B157" s="3"/>
      <c r="C157" s="4" t="str">
        <f>IF(ISERROR(VLOOKUP(B157,'START LİSTE'!$B$6:$F$1254,2,0)),"",VLOOKUP(B157,'START LİSTE'!$B$6:$F$1254,2,0))</f>
        <v/>
      </c>
      <c r="D157" s="4" t="str">
        <f>IF(ISERROR(VLOOKUP(B157,'START LİSTE'!$B$6:$F$1254,3,0)),"",VLOOKUP(B157,'START LİSTE'!$B$6:$F$1254,3,0))</f>
        <v/>
      </c>
      <c r="E157" s="5" t="str">
        <f>IF(ISERROR(VLOOKUP(B157,'START LİSTE'!$B$6:$F$1254,4,0)),"",VLOOKUP(B157,'START LİSTE'!$B$6:$F$1254,4,0))</f>
        <v/>
      </c>
      <c r="F157" s="6" t="str">
        <f>IF(ISERROR(VLOOKUP($B157,'START LİSTE'!$B$6:$F$1254,5,0)),"",VLOOKUP($B157,'START LİSTE'!$B$6:$F$1254,5,0))</f>
        <v/>
      </c>
      <c r="G157" s="91"/>
      <c r="H157" s="7" t="str">
        <f t="shared" si="7"/>
        <v/>
      </c>
      <c r="I157" s="70" t="str">
        <f>IF(ISERROR(VLOOKUP($B157,'START LİSTE'!$B$6:$G$1254,6,0)),"",VLOOKUP($B157,'START LİSTE'!$B$6:$G$1254,6,0))</f>
        <v/>
      </c>
    </row>
    <row r="158" spans="1:9" ht="18" customHeight="1" x14ac:dyDescent="0.2">
      <c r="A158" s="2" t="str">
        <f t="shared" si="6"/>
        <v/>
      </c>
      <c r="B158" s="3"/>
      <c r="C158" s="4" t="str">
        <f>IF(ISERROR(VLOOKUP(B158,'START LİSTE'!$B$6:$F$1254,2,0)),"",VLOOKUP(B158,'START LİSTE'!$B$6:$F$1254,2,0))</f>
        <v/>
      </c>
      <c r="D158" s="4" t="str">
        <f>IF(ISERROR(VLOOKUP(B158,'START LİSTE'!$B$6:$F$1254,3,0)),"",VLOOKUP(B158,'START LİSTE'!$B$6:$F$1254,3,0))</f>
        <v/>
      </c>
      <c r="E158" s="5" t="str">
        <f>IF(ISERROR(VLOOKUP(B158,'START LİSTE'!$B$6:$F$1254,4,0)),"",VLOOKUP(B158,'START LİSTE'!$B$6:$F$1254,4,0))</f>
        <v/>
      </c>
      <c r="F158" s="6" t="str">
        <f>IF(ISERROR(VLOOKUP($B158,'START LİSTE'!$B$6:$F$1254,5,0)),"",VLOOKUP($B158,'START LİSTE'!$B$6:$F$1254,5,0))</f>
        <v/>
      </c>
      <c r="G158" s="91"/>
      <c r="H158" s="7" t="str">
        <f t="shared" si="7"/>
        <v/>
      </c>
      <c r="I158" s="70" t="str">
        <f>IF(ISERROR(VLOOKUP($B158,'START LİSTE'!$B$6:$G$1254,6,0)),"",VLOOKUP($B158,'START LİSTE'!$B$6:$G$1254,6,0))</f>
        <v/>
      </c>
    </row>
    <row r="159" spans="1:9" ht="18" customHeight="1" x14ac:dyDescent="0.2">
      <c r="A159" s="2" t="str">
        <f t="shared" si="6"/>
        <v/>
      </c>
      <c r="B159" s="3"/>
      <c r="C159" s="4" t="str">
        <f>IF(ISERROR(VLOOKUP(B159,'START LİSTE'!$B$6:$F$1254,2,0)),"",VLOOKUP(B159,'START LİSTE'!$B$6:$F$1254,2,0))</f>
        <v/>
      </c>
      <c r="D159" s="4" t="str">
        <f>IF(ISERROR(VLOOKUP(B159,'START LİSTE'!$B$6:$F$1254,3,0)),"",VLOOKUP(B159,'START LİSTE'!$B$6:$F$1254,3,0))</f>
        <v/>
      </c>
      <c r="E159" s="5" t="str">
        <f>IF(ISERROR(VLOOKUP(B159,'START LİSTE'!$B$6:$F$1254,4,0)),"",VLOOKUP(B159,'START LİSTE'!$B$6:$F$1254,4,0))</f>
        <v/>
      </c>
      <c r="F159" s="6" t="str">
        <f>IF(ISERROR(VLOOKUP($B159,'START LİSTE'!$B$6:$F$1254,5,0)),"",VLOOKUP($B159,'START LİSTE'!$B$6:$F$1254,5,0))</f>
        <v/>
      </c>
      <c r="G159" s="91"/>
      <c r="H159" s="7" t="str">
        <f t="shared" si="7"/>
        <v/>
      </c>
      <c r="I159" s="70" t="str">
        <f>IF(ISERROR(VLOOKUP($B159,'START LİSTE'!$B$6:$G$1254,6,0)),"",VLOOKUP($B159,'START LİSTE'!$B$6:$G$1254,6,0))</f>
        <v/>
      </c>
    </row>
    <row r="160" spans="1:9" ht="18" customHeight="1" x14ac:dyDescent="0.2">
      <c r="A160" s="2" t="str">
        <f t="shared" si="6"/>
        <v/>
      </c>
      <c r="B160" s="3"/>
      <c r="C160" s="4" t="str">
        <f>IF(ISERROR(VLOOKUP(B160,'START LİSTE'!$B$6:$F$1254,2,0)),"",VLOOKUP(B160,'START LİSTE'!$B$6:$F$1254,2,0))</f>
        <v/>
      </c>
      <c r="D160" s="4" t="str">
        <f>IF(ISERROR(VLOOKUP(B160,'START LİSTE'!$B$6:$F$1254,3,0)),"",VLOOKUP(B160,'START LİSTE'!$B$6:$F$1254,3,0))</f>
        <v/>
      </c>
      <c r="E160" s="5" t="str">
        <f>IF(ISERROR(VLOOKUP(B160,'START LİSTE'!$B$6:$F$1254,4,0)),"",VLOOKUP(B160,'START LİSTE'!$B$6:$F$1254,4,0))</f>
        <v/>
      </c>
      <c r="F160" s="6" t="str">
        <f>IF(ISERROR(VLOOKUP($B160,'START LİSTE'!$B$6:$F$1254,5,0)),"",VLOOKUP($B160,'START LİSTE'!$B$6:$F$1254,5,0))</f>
        <v/>
      </c>
      <c r="G160" s="91"/>
      <c r="H160" s="7" t="str">
        <f t="shared" si="7"/>
        <v/>
      </c>
      <c r="I160" s="70" t="str">
        <f>IF(ISERROR(VLOOKUP($B160,'START LİSTE'!$B$6:$G$1254,6,0)),"",VLOOKUP($B160,'START LİSTE'!$B$6:$G$1254,6,0))</f>
        <v/>
      </c>
    </row>
    <row r="161" spans="1:9" ht="18" customHeight="1" x14ac:dyDescent="0.2">
      <c r="A161" s="2" t="str">
        <f t="shared" si="6"/>
        <v/>
      </c>
      <c r="B161" s="3"/>
      <c r="C161" s="4" t="str">
        <f>IF(ISERROR(VLOOKUP(B161,'START LİSTE'!$B$6:$F$1254,2,0)),"",VLOOKUP(B161,'START LİSTE'!$B$6:$F$1254,2,0))</f>
        <v/>
      </c>
      <c r="D161" s="4" t="str">
        <f>IF(ISERROR(VLOOKUP(B161,'START LİSTE'!$B$6:$F$1254,3,0)),"",VLOOKUP(B161,'START LİSTE'!$B$6:$F$1254,3,0))</f>
        <v/>
      </c>
      <c r="E161" s="5" t="str">
        <f>IF(ISERROR(VLOOKUP(B161,'START LİSTE'!$B$6:$F$1254,4,0)),"",VLOOKUP(B161,'START LİSTE'!$B$6:$F$1254,4,0))</f>
        <v/>
      </c>
      <c r="F161" s="6" t="str">
        <f>IF(ISERROR(VLOOKUP($B161,'START LİSTE'!$B$6:$F$1254,5,0)),"",VLOOKUP($B161,'START LİSTE'!$B$6:$F$1254,5,0))</f>
        <v/>
      </c>
      <c r="G161" s="91"/>
      <c r="H161" s="7" t="str">
        <f t="shared" si="7"/>
        <v/>
      </c>
      <c r="I161" s="70" t="str">
        <f>IF(ISERROR(VLOOKUP($B161,'START LİSTE'!$B$6:$G$1254,6,0)),"",VLOOKUP($B161,'START LİSTE'!$B$6:$G$1254,6,0))</f>
        <v/>
      </c>
    </row>
    <row r="162" spans="1:9" ht="18" customHeight="1" x14ac:dyDescent="0.2">
      <c r="A162" s="2" t="str">
        <f t="shared" si="6"/>
        <v/>
      </c>
      <c r="B162" s="3"/>
      <c r="C162" s="4" t="str">
        <f>IF(ISERROR(VLOOKUP(B162,'START LİSTE'!$B$6:$F$1254,2,0)),"",VLOOKUP(B162,'START LİSTE'!$B$6:$F$1254,2,0))</f>
        <v/>
      </c>
      <c r="D162" s="4" t="str">
        <f>IF(ISERROR(VLOOKUP(B162,'START LİSTE'!$B$6:$F$1254,3,0)),"",VLOOKUP(B162,'START LİSTE'!$B$6:$F$1254,3,0))</f>
        <v/>
      </c>
      <c r="E162" s="5" t="str">
        <f>IF(ISERROR(VLOOKUP(B162,'START LİSTE'!$B$6:$F$1254,4,0)),"",VLOOKUP(B162,'START LİSTE'!$B$6:$F$1254,4,0))</f>
        <v/>
      </c>
      <c r="F162" s="6" t="str">
        <f>IF(ISERROR(VLOOKUP($B162,'START LİSTE'!$B$6:$F$1254,5,0)),"",VLOOKUP($B162,'START LİSTE'!$B$6:$F$1254,5,0))</f>
        <v/>
      </c>
      <c r="G162" s="91"/>
      <c r="H162" s="7" t="str">
        <f t="shared" si="7"/>
        <v/>
      </c>
      <c r="I162" s="70" t="str">
        <f>IF(ISERROR(VLOOKUP($B162,'START LİSTE'!$B$6:$G$1254,6,0)),"",VLOOKUP($B162,'START LİSTE'!$B$6:$G$1254,6,0))</f>
        <v/>
      </c>
    </row>
    <row r="163" spans="1:9" ht="18" customHeight="1" x14ac:dyDescent="0.2">
      <c r="A163" s="2" t="str">
        <f t="shared" si="6"/>
        <v/>
      </c>
      <c r="B163" s="3"/>
      <c r="C163" s="4" t="str">
        <f>IF(ISERROR(VLOOKUP(B163,'START LİSTE'!$B$6:$F$1254,2,0)),"",VLOOKUP(B163,'START LİSTE'!$B$6:$F$1254,2,0))</f>
        <v/>
      </c>
      <c r="D163" s="4" t="str">
        <f>IF(ISERROR(VLOOKUP(B163,'START LİSTE'!$B$6:$F$1254,3,0)),"",VLOOKUP(B163,'START LİSTE'!$B$6:$F$1254,3,0))</f>
        <v/>
      </c>
      <c r="E163" s="5" t="str">
        <f>IF(ISERROR(VLOOKUP(B163,'START LİSTE'!$B$6:$F$1254,4,0)),"",VLOOKUP(B163,'START LİSTE'!$B$6:$F$1254,4,0))</f>
        <v/>
      </c>
      <c r="F163" s="6" t="str">
        <f>IF(ISERROR(VLOOKUP($B163,'START LİSTE'!$B$6:$F$1254,5,0)),"",VLOOKUP($B163,'START LİSTE'!$B$6:$F$1254,5,0))</f>
        <v/>
      </c>
      <c r="G163" s="91"/>
      <c r="H163" s="7" t="str">
        <f t="shared" si="7"/>
        <v/>
      </c>
      <c r="I163" s="70" t="str">
        <f>IF(ISERROR(VLOOKUP($B163,'START LİSTE'!$B$6:$G$1254,6,0)),"",VLOOKUP($B163,'START LİSTE'!$B$6:$G$1254,6,0))</f>
        <v/>
      </c>
    </row>
    <row r="164" spans="1:9" ht="18" customHeight="1" x14ac:dyDescent="0.2">
      <c r="A164" s="2" t="str">
        <f t="shared" si="6"/>
        <v/>
      </c>
      <c r="B164" s="3"/>
      <c r="C164" s="4" t="str">
        <f>IF(ISERROR(VLOOKUP(B164,'START LİSTE'!$B$6:$F$1254,2,0)),"",VLOOKUP(B164,'START LİSTE'!$B$6:$F$1254,2,0))</f>
        <v/>
      </c>
      <c r="D164" s="4" t="str">
        <f>IF(ISERROR(VLOOKUP(B164,'START LİSTE'!$B$6:$F$1254,3,0)),"",VLOOKUP(B164,'START LİSTE'!$B$6:$F$1254,3,0))</f>
        <v/>
      </c>
      <c r="E164" s="5" t="str">
        <f>IF(ISERROR(VLOOKUP(B164,'START LİSTE'!$B$6:$F$1254,4,0)),"",VLOOKUP(B164,'START LİSTE'!$B$6:$F$1254,4,0))</f>
        <v/>
      </c>
      <c r="F164" s="6" t="str">
        <f>IF(ISERROR(VLOOKUP($B164,'START LİSTE'!$B$6:$F$1254,5,0)),"",VLOOKUP($B164,'START LİSTE'!$B$6:$F$1254,5,0))</f>
        <v/>
      </c>
      <c r="G164" s="91"/>
      <c r="H164" s="7" t="str">
        <f t="shared" si="7"/>
        <v/>
      </c>
      <c r="I164" s="70" t="str">
        <f>IF(ISERROR(VLOOKUP($B164,'START LİSTE'!$B$6:$G$1254,6,0)),"",VLOOKUP($B164,'START LİSTE'!$B$6:$G$1254,6,0))</f>
        <v/>
      </c>
    </row>
    <row r="165" spans="1:9" ht="18" customHeight="1" x14ac:dyDescent="0.2">
      <c r="A165" s="2" t="str">
        <f t="shared" si="6"/>
        <v/>
      </c>
      <c r="B165" s="3"/>
      <c r="C165" s="4" t="str">
        <f>IF(ISERROR(VLOOKUP(B165,'START LİSTE'!$B$6:$F$1254,2,0)),"",VLOOKUP(B165,'START LİSTE'!$B$6:$F$1254,2,0))</f>
        <v/>
      </c>
      <c r="D165" s="4" t="str">
        <f>IF(ISERROR(VLOOKUP(B165,'START LİSTE'!$B$6:$F$1254,3,0)),"",VLOOKUP(B165,'START LİSTE'!$B$6:$F$1254,3,0))</f>
        <v/>
      </c>
      <c r="E165" s="5" t="str">
        <f>IF(ISERROR(VLOOKUP(B165,'START LİSTE'!$B$6:$F$1254,4,0)),"",VLOOKUP(B165,'START LİSTE'!$B$6:$F$1254,4,0))</f>
        <v/>
      </c>
      <c r="F165" s="6" t="str">
        <f>IF(ISERROR(VLOOKUP($B165,'START LİSTE'!$B$6:$F$1254,5,0)),"",VLOOKUP($B165,'START LİSTE'!$B$6:$F$1254,5,0))</f>
        <v/>
      </c>
      <c r="G165" s="91"/>
      <c r="H165" s="7" t="str">
        <f t="shared" si="7"/>
        <v/>
      </c>
      <c r="I165" s="70" t="str">
        <f>IF(ISERROR(VLOOKUP($B165,'START LİSTE'!$B$6:$G$1254,6,0)),"",VLOOKUP($B165,'START LİSTE'!$B$6:$G$1254,6,0))</f>
        <v/>
      </c>
    </row>
    <row r="166" spans="1:9" ht="18" customHeight="1" x14ac:dyDescent="0.2">
      <c r="A166" s="2" t="str">
        <f t="shared" si="6"/>
        <v/>
      </c>
      <c r="B166" s="3"/>
      <c r="C166" s="4" t="str">
        <f>IF(ISERROR(VLOOKUP(B166,'START LİSTE'!$B$6:$F$1254,2,0)),"",VLOOKUP(B166,'START LİSTE'!$B$6:$F$1254,2,0))</f>
        <v/>
      </c>
      <c r="D166" s="4" t="str">
        <f>IF(ISERROR(VLOOKUP(B166,'START LİSTE'!$B$6:$F$1254,3,0)),"",VLOOKUP(B166,'START LİSTE'!$B$6:$F$1254,3,0))</f>
        <v/>
      </c>
      <c r="E166" s="5" t="str">
        <f>IF(ISERROR(VLOOKUP(B166,'START LİSTE'!$B$6:$F$1254,4,0)),"",VLOOKUP(B166,'START LİSTE'!$B$6:$F$1254,4,0))</f>
        <v/>
      </c>
      <c r="F166" s="6" t="str">
        <f>IF(ISERROR(VLOOKUP($B166,'START LİSTE'!$B$6:$F$1254,5,0)),"",VLOOKUP($B166,'START LİSTE'!$B$6:$F$1254,5,0))</f>
        <v/>
      </c>
      <c r="G166" s="91"/>
      <c r="H166" s="7" t="str">
        <f t="shared" si="7"/>
        <v/>
      </c>
      <c r="I166" s="70" t="str">
        <f>IF(ISERROR(VLOOKUP($B166,'START LİSTE'!$B$6:$G$1254,6,0)),"",VLOOKUP($B166,'START LİSTE'!$B$6:$G$1254,6,0))</f>
        <v/>
      </c>
    </row>
    <row r="167" spans="1:9" ht="18" customHeight="1" x14ac:dyDescent="0.2">
      <c r="A167" s="2" t="str">
        <f t="shared" si="6"/>
        <v/>
      </c>
      <c r="B167" s="3"/>
      <c r="C167" s="4" t="str">
        <f>IF(ISERROR(VLOOKUP(B167,'START LİSTE'!$B$6:$F$1254,2,0)),"",VLOOKUP(B167,'START LİSTE'!$B$6:$F$1254,2,0))</f>
        <v/>
      </c>
      <c r="D167" s="4" t="str">
        <f>IF(ISERROR(VLOOKUP(B167,'START LİSTE'!$B$6:$F$1254,3,0)),"",VLOOKUP(B167,'START LİSTE'!$B$6:$F$1254,3,0))</f>
        <v/>
      </c>
      <c r="E167" s="5" t="str">
        <f>IF(ISERROR(VLOOKUP(B167,'START LİSTE'!$B$6:$F$1254,4,0)),"",VLOOKUP(B167,'START LİSTE'!$B$6:$F$1254,4,0))</f>
        <v/>
      </c>
      <c r="F167" s="6" t="str">
        <f>IF(ISERROR(VLOOKUP($B167,'START LİSTE'!$B$6:$F$1254,5,0)),"",VLOOKUP($B167,'START LİSTE'!$B$6:$F$1254,5,0))</f>
        <v/>
      </c>
      <c r="G167" s="91"/>
      <c r="H167" s="7" t="str">
        <f t="shared" si="7"/>
        <v/>
      </c>
      <c r="I167" s="70" t="str">
        <f>IF(ISERROR(VLOOKUP($B167,'START LİSTE'!$B$6:$G$1254,6,0)),"",VLOOKUP($B167,'START LİSTE'!$B$6:$G$1254,6,0))</f>
        <v/>
      </c>
    </row>
    <row r="168" spans="1:9" ht="18" customHeight="1" x14ac:dyDescent="0.2">
      <c r="A168" s="2" t="str">
        <f t="shared" si="6"/>
        <v/>
      </c>
      <c r="B168" s="3"/>
      <c r="C168" s="4" t="str">
        <f>IF(ISERROR(VLOOKUP(B168,'START LİSTE'!$B$6:$F$1254,2,0)),"",VLOOKUP(B168,'START LİSTE'!$B$6:$F$1254,2,0))</f>
        <v/>
      </c>
      <c r="D168" s="4" t="str">
        <f>IF(ISERROR(VLOOKUP(B168,'START LİSTE'!$B$6:$F$1254,3,0)),"",VLOOKUP(B168,'START LİSTE'!$B$6:$F$1254,3,0))</f>
        <v/>
      </c>
      <c r="E168" s="5" t="str">
        <f>IF(ISERROR(VLOOKUP(B168,'START LİSTE'!$B$6:$F$1254,4,0)),"",VLOOKUP(B168,'START LİSTE'!$B$6:$F$1254,4,0))</f>
        <v/>
      </c>
      <c r="F168" s="6" t="str">
        <f>IF(ISERROR(VLOOKUP($B168,'START LİSTE'!$B$6:$F$1254,5,0)),"",VLOOKUP($B168,'START LİSTE'!$B$6:$F$1254,5,0))</f>
        <v/>
      </c>
      <c r="G168" s="91"/>
      <c r="H168" s="7" t="str">
        <f t="shared" si="7"/>
        <v/>
      </c>
      <c r="I168" s="70" t="str">
        <f>IF(ISERROR(VLOOKUP($B168,'START LİSTE'!$B$6:$G$1254,6,0)),"",VLOOKUP($B168,'START LİSTE'!$B$6:$G$1254,6,0))</f>
        <v/>
      </c>
    </row>
    <row r="169" spans="1:9" ht="18" customHeight="1" x14ac:dyDescent="0.2">
      <c r="A169" s="2" t="str">
        <f t="shared" si="6"/>
        <v/>
      </c>
      <c r="B169" s="3"/>
      <c r="C169" s="4" t="str">
        <f>IF(ISERROR(VLOOKUP(B169,'START LİSTE'!$B$6:$F$1254,2,0)),"",VLOOKUP(B169,'START LİSTE'!$B$6:$F$1254,2,0))</f>
        <v/>
      </c>
      <c r="D169" s="4" t="str">
        <f>IF(ISERROR(VLOOKUP(B169,'START LİSTE'!$B$6:$F$1254,3,0)),"",VLOOKUP(B169,'START LİSTE'!$B$6:$F$1254,3,0))</f>
        <v/>
      </c>
      <c r="E169" s="5" t="str">
        <f>IF(ISERROR(VLOOKUP(B169,'START LİSTE'!$B$6:$F$1254,4,0)),"",VLOOKUP(B169,'START LİSTE'!$B$6:$F$1254,4,0))</f>
        <v/>
      </c>
      <c r="F169" s="6" t="str">
        <f>IF(ISERROR(VLOOKUP($B169,'START LİSTE'!$B$6:$F$1254,5,0)),"",VLOOKUP($B169,'START LİSTE'!$B$6:$F$1254,5,0))</f>
        <v/>
      </c>
      <c r="G169" s="91"/>
      <c r="H169" s="7" t="str">
        <f t="shared" si="7"/>
        <v/>
      </c>
      <c r="I169" s="70" t="str">
        <f>IF(ISERROR(VLOOKUP($B169,'START LİSTE'!$B$6:$G$1254,6,0)),"",VLOOKUP($B169,'START LİSTE'!$B$6:$G$1254,6,0))</f>
        <v/>
      </c>
    </row>
    <row r="170" spans="1:9" ht="18" customHeight="1" x14ac:dyDescent="0.2">
      <c r="A170" s="2" t="str">
        <f t="shared" si="6"/>
        <v/>
      </c>
      <c r="B170" s="3"/>
      <c r="C170" s="4" t="str">
        <f>IF(ISERROR(VLOOKUP(B170,'START LİSTE'!$B$6:$F$1254,2,0)),"",VLOOKUP(B170,'START LİSTE'!$B$6:$F$1254,2,0))</f>
        <v/>
      </c>
      <c r="D170" s="4" t="str">
        <f>IF(ISERROR(VLOOKUP(B170,'START LİSTE'!$B$6:$F$1254,3,0)),"",VLOOKUP(B170,'START LİSTE'!$B$6:$F$1254,3,0))</f>
        <v/>
      </c>
      <c r="E170" s="5" t="str">
        <f>IF(ISERROR(VLOOKUP(B170,'START LİSTE'!$B$6:$F$1254,4,0)),"",VLOOKUP(B170,'START LİSTE'!$B$6:$F$1254,4,0))</f>
        <v/>
      </c>
      <c r="F170" s="6" t="str">
        <f>IF(ISERROR(VLOOKUP($B170,'START LİSTE'!$B$6:$F$1254,5,0)),"",VLOOKUP($B170,'START LİSTE'!$B$6:$F$1254,5,0))</f>
        <v/>
      </c>
      <c r="G170" s="91"/>
      <c r="H170" s="7" t="str">
        <f t="shared" si="7"/>
        <v/>
      </c>
      <c r="I170" s="70" t="str">
        <f>IF(ISERROR(VLOOKUP($B170,'START LİSTE'!$B$6:$G$1254,6,0)),"",VLOOKUP($B170,'START LİSTE'!$B$6:$G$1254,6,0))</f>
        <v/>
      </c>
    </row>
    <row r="171" spans="1:9" ht="18" customHeight="1" x14ac:dyDescent="0.2">
      <c r="A171" s="2" t="str">
        <f t="shared" si="6"/>
        <v/>
      </c>
      <c r="B171" s="3"/>
      <c r="C171" s="4" t="str">
        <f>IF(ISERROR(VLOOKUP(B171,'START LİSTE'!$B$6:$F$1254,2,0)),"",VLOOKUP(B171,'START LİSTE'!$B$6:$F$1254,2,0))</f>
        <v/>
      </c>
      <c r="D171" s="4" t="str">
        <f>IF(ISERROR(VLOOKUP(B171,'START LİSTE'!$B$6:$F$1254,3,0)),"",VLOOKUP(B171,'START LİSTE'!$B$6:$F$1254,3,0))</f>
        <v/>
      </c>
      <c r="E171" s="5" t="str">
        <f>IF(ISERROR(VLOOKUP(B171,'START LİSTE'!$B$6:$F$1254,4,0)),"",VLOOKUP(B171,'START LİSTE'!$B$6:$F$1254,4,0))</f>
        <v/>
      </c>
      <c r="F171" s="6" t="str">
        <f>IF(ISERROR(VLOOKUP($B171,'START LİSTE'!$B$6:$F$1254,5,0)),"",VLOOKUP($B171,'START LİSTE'!$B$6:$F$1254,5,0))</f>
        <v/>
      </c>
      <c r="G171" s="91"/>
      <c r="H171" s="7" t="str">
        <f t="shared" si="7"/>
        <v/>
      </c>
      <c r="I171" s="70" t="str">
        <f>IF(ISERROR(VLOOKUP($B171,'START LİSTE'!$B$6:$G$1254,6,0)),"",VLOOKUP($B171,'START LİSTE'!$B$6:$G$1254,6,0))</f>
        <v/>
      </c>
    </row>
    <row r="172" spans="1:9" ht="18" customHeight="1" x14ac:dyDescent="0.2">
      <c r="A172" s="2" t="str">
        <f t="shared" si="6"/>
        <v/>
      </c>
      <c r="B172" s="3"/>
      <c r="C172" s="4" t="str">
        <f>IF(ISERROR(VLOOKUP(B172,'START LİSTE'!$B$6:$F$1254,2,0)),"",VLOOKUP(B172,'START LİSTE'!$B$6:$F$1254,2,0))</f>
        <v/>
      </c>
      <c r="D172" s="4" t="str">
        <f>IF(ISERROR(VLOOKUP(B172,'START LİSTE'!$B$6:$F$1254,3,0)),"",VLOOKUP(B172,'START LİSTE'!$B$6:$F$1254,3,0))</f>
        <v/>
      </c>
      <c r="E172" s="5" t="str">
        <f>IF(ISERROR(VLOOKUP(B172,'START LİSTE'!$B$6:$F$1254,4,0)),"",VLOOKUP(B172,'START LİSTE'!$B$6:$F$1254,4,0))</f>
        <v/>
      </c>
      <c r="F172" s="6" t="str">
        <f>IF(ISERROR(VLOOKUP($B172,'START LİSTE'!$B$6:$F$1254,5,0)),"",VLOOKUP($B172,'START LİSTE'!$B$6:$F$1254,5,0))</f>
        <v/>
      </c>
      <c r="G172" s="91"/>
      <c r="H172" s="7" t="str">
        <f t="shared" si="7"/>
        <v/>
      </c>
      <c r="I172" s="70" t="str">
        <f>IF(ISERROR(VLOOKUP($B172,'START LİSTE'!$B$6:$G$1254,6,0)),"",VLOOKUP($B172,'START LİSTE'!$B$6:$G$1254,6,0))</f>
        <v/>
      </c>
    </row>
    <row r="173" spans="1:9" ht="18" customHeight="1" x14ac:dyDescent="0.2">
      <c r="A173" s="2" t="str">
        <f t="shared" si="6"/>
        <v/>
      </c>
      <c r="B173" s="3"/>
      <c r="C173" s="4" t="str">
        <f>IF(ISERROR(VLOOKUP(B173,'START LİSTE'!$B$6:$F$1254,2,0)),"",VLOOKUP(B173,'START LİSTE'!$B$6:$F$1254,2,0))</f>
        <v/>
      </c>
      <c r="D173" s="4" t="str">
        <f>IF(ISERROR(VLOOKUP(B173,'START LİSTE'!$B$6:$F$1254,3,0)),"",VLOOKUP(B173,'START LİSTE'!$B$6:$F$1254,3,0))</f>
        <v/>
      </c>
      <c r="E173" s="5" t="str">
        <f>IF(ISERROR(VLOOKUP(B173,'START LİSTE'!$B$6:$F$1254,4,0)),"",VLOOKUP(B173,'START LİSTE'!$B$6:$F$1254,4,0))</f>
        <v/>
      </c>
      <c r="F173" s="6" t="str">
        <f>IF(ISERROR(VLOOKUP($B173,'START LİSTE'!$B$6:$F$1254,5,0)),"",VLOOKUP($B173,'START LİSTE'!$B$6:$F$1254,5,0))</f>
        <v/>
      </c>
      <c r="G173" s="91"/>
      <c r="H173" s="7" t="str">
        <f t="shared" si="7"/>
        <v/>
      </c>
      <c r="I173" s="70" t="str">
        <f>IF(ISERROR(VLOOKUP($B173,'START LİSTE'!$B$6:$G$1254,6,0)),"",VLOOKUP($B173,'START LİSTE'!$B$6:$G$1254,6,0))</f>
        <v/>
      </c>
    </row>
    <row r="174" spans="1:9" ht="18" customHeight="1" x14ac:dyDescent="0.2">
      <c r="A174" s="2" t="str">
        <f t="shared" si="6"/>
        <v/>
      </c>
      <c r="B174" s="3"/>
      <c r="C174" s="4" t="str">
        <f>IF(ISERROR(VLOOKUP(B174,'START LİSTE'!$B$6:$F$1254,2,0)),"",VLOOKUP(B174,'START LİSTE'!$B$6:$F$1254,2,0))</f>
        <v/>
      </c>
      <c r="D174" s="4" t="str">
        <f>IF(ISERROR(VLOOKUP(B174,'START LİSTE'!$B$6:$F$1254,3,0)),"",VLOOKUP(B174,'START LİSTE'!$B$6:$F$1254,3,0))</f>
        <v/>
      </c>
      <c r="E174" s="5" t="str">
        <f>IF(ISERROR(VLOOKUP(B174,'START LİSTE'!$B$6:$F$1254,4,0)),"",VLOOKUP(B174,'START LİSTE'!$B$6:$F$1254,4,0))</f>
        <v/>
      </c>
      <c r="F174" s="6" t="str">
        <f>IF(ISERROR(VLOOKUP($B174,'START LİSTE'!$B$6:$F$1254,5,0)),"",VLOOKUP($B174,'START LİSTE'!$B$6:$F$1254,5,0))</f>
        <v/>
      </c>
      <c r="G174" s="91"/>
      <c r="H174" s="7" t="str">
        <f t="shared" si="7"/>
        <v/>
      </c>
      <c r="I174" s="70" t="str">
        <f>IF(ISERROR(VLOOKUP($B174,'START LİSTE'!$B$6:$G$1254,6,0)),"",VLOOKUP($B174,'START LİSTE'!$B$6:$G$1254,6,0))</f>
        <v/>
      </c>
    </row>
    <row r="175" spans="1:9" ht="18" customHeight="1" x14ac:dyDescent="0.2">
      <c r="A175" s="2" t="str">
        <f t="shared" si="6"/>
        <v/>
      </c>
      <c r="B175" s="3"/>
      <c r="C175" s="4" t="str">
        <f>IF(ISERROR(VLOOKUP(B175,'START LİSTE'!$B$6:$F$1254,2,0)),"",VLOOKUP(B175,'START LİSTE'!$B$6:$F$1254,2,0))</f>
        <v/>
      </c>
      <c r="D175" s="4" t="str">
        <f>IF(ISERROR(VLOOKUP(B175,'START LİSTE'!$B$6:$F$1254,3,0)),"",VLOOKUP(B175,'START LİSTE'!$B$6:$F$1254,3,0))</f>
        <v/>
      </c>
      <c r="E175" s="5" t="str">
        <f>IF(ISERROR(VLOOKUP(B175,'START LİSTE'!$B$6:$F$1254,4,0)),"",VLOOKUP(B175,'START LİSTE'!$B$6:$F$1254,4,0))</f>
        <v/>
      </c>
      <c r="F175" s="6" t="str">
        <f>IF(ISERROR(VLOOKUP($B175,'START LİSTE'!$B$6:$F$1254,5,0)),"",VLOOKUP($B175,'START LİSTE'!$B$6:$F$1254,5,0))</f>
        <v/>
      </c>
      <c r="G175" s="91"/>
      <c r="H175" s="7" t="str">
        <f t="shared" si="7"/>
        <v/>
      </c>
      <c r="I175" s="70" t="str">
        <f>IF(ISERROR(VLOOKUP($B175,'START LİSTE'!$B$6:$G$1254,6,0)),"",VLOOKUP($B175,'START LİSTE'!$B$6:$G$1254,6,0))</f>
        <v/>
      </c>
    </row>
    <row r="176" spans="1:9" ht="18" customHeight="1" x14ac:dyDescent="0.2">
      <c r="A176" s="2" t="str">
        <f t="shared" si="6"/>
        <v/>
      </c>
      <c r="B176" s="3"/>
      <c r="C176" s="4" t="str">
        <f>IF(ISERROR(VLOOKUP(B176,'START LİSTE'!$B$6:$F$1254,2,0)),"",VLOOKUP(B176,'START LİSTE'!$B$6:$F$1254,2,0))</f>
        <v/>
      </c>
      <c r="D176" s="4" t="str">
        <f>IF(ISERROR(VLOOKUP(B176,'START LİSTE'!$B$6:$F$1254,3,0)),"",VLOOKUP(B176,'START LİSTE'!$B$6:$F$1254,3,0))</f>
        <v/>
      </c>
      <c r="E176" s="5" t="str">
        <f>IF(ISERROR(VLOOKUP(B176,'START LİSTE'!$B$6:$F$1254,4,0)),"",VLOOKUP(B176,'START LİSTE'!$B$6:$F$1254,4,0))</f>
        <v/>
      </c>
      <c r="F176" s="6" t="str">
        <f>IF(ISERROR(VLOOKUP($B176,'START LİSTE'!$B$6:$F$1254,5,0)),"",VLOOKUP($B176,'START LİSTE'!$B$6:$F$1254,5,0))</f>
        <v/>
      </c>
      <c r="G176" s="91"/>
      <c r="H176" s="7" t="str">
        <f t="shared" si="7"/>
        <v/>
      </c>
      <c r="I176" s="70" t="str">
        <f>IF(ISERROR(VLOOKUP($B176,'START LİSTE'!$B$6:$G$1254,6,0)),"",VLOOKUP($B176,'START LİSTE'!$B$6:$G$1254,6,0))</f>
        <v/>
      </c>
    </row>
    <row r="177" spans="1:9" ht="18" customHeight="1" x14ac:dyDescent="0.2">
      <c r="A177" s="2" t="str">
        <f t="shared" si="6"/>
        <v/>
      </c>
      <c r="B177" s="3"/>
      <c r="C177" s="4" t="str">
        <f>IF(ISERROR(VLOOKUP(B177,'START LİSTE'!$B$6:$F$1254,2,0)),"",VLOOKUP(B177,'START LİSTE'!$B$6:$F$1254,2,0))</f>
        <v/>
      </c>
      <c r="D177" s="4" t="str">
        <f>IF(ISERROR(VLOOKUP(B177,'START LİSTE'!$B$6:$F$1254,3,0)),"",VLOOKUP(B177,'START LİSTE'!$B$6:$F$1254,3,0))</f>
        <v/>
      </c>
      <c r="E177" s="5" t="str">
        <f>IF(ISERROR(VLOOKUP(B177,'START LİSTE'!$B$6:$F$1254,4,0)),"",VLOOKUP(B177,'START LİSTE'!$B$6:$F$1254,4,0))</f>
        <v/>
      </c>
      <c r="F177" s="6" t="str">
        <f>IF(ISERROR(VLOOKUP($B177,'START LİSTE'!$B$6:$F$1254,5,0)),"",VLOOKUP($B177,'START LİSTE'!$B$6:$F$1254,5,0))</f>
        <v/>
      </c>
      <c r="G177" s="91"/>
      <c r="H177" s="7" t="str">
        <f t="shared" si="7"/>
        <v/>
      </c>
      <c r="I177" s="70" t="str">
        <f>IF(ISERROR(VLOOKUP($B177,'START LİSTE'!$B$6:$G$1254,6,0)),"",VLOOKUP($B177,'START LİSTE'!$B$6:$G$1254,6,0))</f>
        <v/>
      </c>
    </row>
    <row r="178" spans="1:9" ht="18" customHeight="1" x14ac:dyDescent="0.2">
      <c r="A178" s="2" t="str">
        <f t="shared" si="6"/>
        <v/>
      </c>
      <c r="B178" s="3"/>
      <c r="C178" s="4" t="str">
        <f>IF(ISERROR(VLOOKUP(B178,'START LİSTE'!$B$6:$F$1254,2,0)),"",VLOOKUP(B178,'START LİSTE'!$B$6:$F$1254,2,0))</f>
        <v/>
      </c>
      <c r="D178" s="4" t="str">
        <f>IF(ISERROR(VLOOKUP(B178,'START LİSTE'!$B$6:$F$1254,3,0)),"",VLOOKUP(B178,'START LİSTE'!$B$6:$F$1254,3,0))</f>
        <v/>
      </c>
      <c r="E178" s="5" t="str">
        <f>IF(ISERROR(VLOOKUP(B178,'START LİSTE'!$B$6:$F$1254,4,0)),"",VLOOKUP(B178,'START LİSTE'!$B$6:$F$1254,4,0))</f>
        <v/>
      </c>
      <c r="F178" s="6" t="str">
        <f>IF(ISERROR(VLOOKUP($B178,'START LİSTE'!$B$6:$F$1254,5,0)),"",VLOOKUP($B178,'START LİSTE'!$B$6:$F$1254,5,0))</f>
        <v/>
      </c>
      <c r="G178" s="91"/>
      <c r="H178" s="7" t="str">
        <f t="shared" si="7"/>
        <v/>
      </c>
      <c r="I178" s="70" t="str">
        <f>IF(ISERROR(VLOOKUP($B178,'START LİSTE'!$B$6:$G$1254,6,0)),"",VLOOKUP($B178,'START LİSTE'!$B$6:$G$1254,6,0))</f>
        <v/>
      </c>
    </row>
    <row r="179" spans="1:9" ht="18" customHeight="1" x14ac:dyDescent="0.2">
      <c r="A179" s="2" t="str">
        <f t="shared" si="6"/>
        <v/>
      </c>
      <c r="B179" s="3"/>
      <c r="C179" s="4" t="str">
        <f>IF(ISERROR(VLOOKUP(B179,'START LİSTE'!$B$6:$F$1254,2,0)),"",VLOOKUP(B179,'START LİSTE'!$B$6:$F$1254,2,0))</f>
        <v/>
      </c>
      <c r="D179" s="4" t="str">
        <f>IF(ISERROR(VLOOKUP(B179,'START LİSTE'!$B$6:$F$1254,3,0)),"",VLOOKUP(B179,'START LİSTE'!$B$6:$F$1254,3,0))</f>
        <v/>
      </c>
      <c r="E179" s="5" t="str">
        <f>IF(ISERROR(VLOOKUP(B179,'START LİSTE'!$B$6:$F$1254,4,0)),"",VLOOKUP(B179,'START LİSTE'!$B$6:$F$1254,4,0))</f>
        <v/>
      </c>
      <c r="F179" s="6" t="str">
        <f>IF(ISERROR(VLOOKUP($B179,'START LİSTE'!$B$6:$F$1254,5,0)),"",VLOOKUP($B179,'START LİSTE'!$B$6:$F$1254,5,0))</f>
        <v/>
      </c>
      <c r="G179" s="91"/>
      <c r="H179" s="7" t="str">
        <f t="shared" si="7"/>
        <v/>
      </c>
      <c r="I179" s="70" t="str">
        <f>IF(ISERROR(VLOOKUP($B179,'START LİSTE'!$B$6:$G$1254,6,0)),"",VLOOKUP($B179,'START LİSTE'!$B$6:$G$1254,6,0))</f>
        <v/>
      </c>
    </row>
    <row r="180" spans="1:9" ht="18" customHeight="1" x14ac:dyDescent="0.2">
      <c r="A180" s="2" t="str">
        <f t="shared" si="6"/>
        <v/>
      </c>
      <c r="B180" s="3"/>
      <c r="C180" s="4" t="str">
        <f>IF(ISERROR(VLOOKUP(B180,'START LİSTE'!$B$6:$F$1254,2,0)),"",VLOOKUP(B180,'START LİSTE'!$B$6:$F$1254,2,0))</f>
        <v/>
      </c>
      <c r="D180" s="4" t="str">
        <f>IF(ISERROR(VLOOKUP(B180,'START LİSTE'!$B$6:$F$1254,3,0)),"",VLOOKUP(B180,'START LİSTE'!$B$6:$F$1254,3,0))</f>
        <v/>
      </c>
      <c r="E180" s="5" t="str">
        <f>IF(ISERROR(VLOOKUP(B180,'START LİSTE'!$B$6:$F$1254,4,0)),"",VLOOKUP(B180,'START LİSTE'!$B$6:$F$1254,4,0))</f>
        <v/>
      </c>
      <c r="F180" s="6" t="str">
        <f>IF(ISERROR(VLOOKUP($B180,'START LİSTE'!$B$6:$F$1254,5,0)),"",VLOOKUP($B180,'START LİSTE'!$B$6:$F$1254,5,0))</f>
        <v/>
      </c>
      <c r="G180" s="91"/>
      <c r="H180" s="7" t="str">
        <f t="shared" si="7"/>
        <v/>
      </c>
      <c r="I180" s="70" t="str">
        <f>IF(ISERROR(VLOOKUP($B180,'START LİSTE'!$B$6:$G$1254,6,0)),"",VLOOKUP($B180,'START LİSTE'!$B$6:$G$1254,6,0))</f>
        <v/>
      </c>
    </row>
    <row r="181" spans="1:9" ht="18" customHeight="1" x14ac:dyDescent="0.2">
      <c r="A181" s="2" t="str">
        <f t="shared" si="6"/>
        <v/>
      </c>
      <c r="B181" s="3"/>
      <c r="C181" s="4" t="str">
        <f>IF(ISERROR(VLOOKUP(B181,'START LİSTE'!$B$6:$F$1254,2,0)),"",VLOOKUP(B181,'START LİSTE'!$B$6:$F$1254,2,0))</f>
        <v/>
      </c>
      <c r="D181" s="4" t="str">
        <f>IF(ISERROR(VLOOKUP(B181,'START LİSTE'!$B$6:$F$1254,3,0)),"",VLOOKUP(B181,'START LİSTE'!$B$6:$F$1254,3,0))</f>
        <v/>
      </c>
      <c r="E181" s="5" t="str">
        <f>IF(ISERROR(VLOOKUP(B181,'START LİSTE'!$B$6:$F$1254,4,0)),"",VLOOKUP(B181,'START LİSTE'!$B$6:$F$1254,4,0))</f>
        <v/>
      </c>
      <c r="F181" s="6" t="str">
        <f>IF(ISERROR(VLOOKUP($B181,'START LİSTE'!$B$6:$F$1254,5,0)),"",VLOOKUP($B181,'START LİSTE'!$B$6:$F$1254,5,0))</f>
        <v/>
      </c>
      <c r="G181" s="91"/>
      <c r="H181" s="7" t="str">
        <f t="shared" si="7"/>
        <v/>
      </c>
      <c r="I181" s="70" t="str">
        <f>IF(ISERROR(VLOOKUP($B181,'START LİSTE'!$B$6:$G$1254,6,0)),"",VLOOKUP($B181,'START LİSTE'!$B$6:$G$1254,6,0))</f>
        <v/>
      </c>
    </row>
    <row r="182" spans="1:9" ht="18" customHeight="1" x14ac:dyDescent="0.2">
      <c r="A182" s="2" t="str">
        <f t="shared" si="6"/>
        <v/>
      </c>
      <c r="B182" s="3"/>
      <c r="C182" s="4" t="str">
        <f>IF(ISERROR(VLOOKUP(B182,'START LİSTE'!$B$6:$F$1254,2,0)),"",VLOOKUP(B182,'START LİSTE'!$B$6:$F$1254,2,0))</f>
        <v/>
      </c>
      <c r="D182" s="4" t="str">
        <f>IF(ISERROR(VLOOKUP(B182,'START LİSTE'!$B$6:$F$1254,3,0)),"",VLOOKUP(B182,'START LİSTE'!$B$6:$F$1254,3,0))</f>
        <v/>
      </c>
      <c r="E182" s="5" t="str">
        <f>IF(ISERROR(VLOOKUP(B182,'START LİSTE'!$B$6:$F$1254,4,0)),"",VLOOKUP(B182,'START LİSTE'!$B$6:$F$1254,4,0))</f>
        <v/>
      </c>
      <c r="F182" s="6" t="str">
        <f>IF(ISERROR(VLOOKUP($B182,'START LİSTE'!$B$6:$F$1254,5,0)),"",VLOOKUP($B182,'START LİSTE'!$B$6:$F$1254,5,0))</f>
        <v/>
      </c>
      <c r="G182" s="91"/>
      <c r="H182" s="7" t="str">
        <f t="shared" si="7"/>
        <v/>
      </c>
      <c r="I182" s="70" t="str">
        <f>IF(ISERROR(VLOOKUP($B182,'START LİSTE'!$B$6:$G$1254,6,0)),"",VLOOKUP($B182,'START LİSTE'!$B$6:$G$1254,6,0))</f>
        <v/>
      </c>
    </row>
    <row r="183" spans="1:9" ht="18" customHeight="1" x14ac:dyDescent="0.2">
      <c r="A183" s="2" t="str">
        <f t="shared" si="6"/>
        <v/>
      </c>
      <c r="B183" s="3"/>
      <c r="C183" s="4" t="str">
        <f>IF(ISERROR(VLOOKUP(B183,'START LİSTE'!$B$6:$F$1254,2,0)),"",VLOOKUP(B183,'START LİSTE'!$B$6:$F$1254,2,0))</f>
        <v/>
      </c>
      <c r="D183" s="4" t="str">
        <f>IF(ISERROR(VLOOKUP(B183,'START LİSTE'!$B$6:$F$1254,3,0)),"",VLOOKUP(B183,'START LİSTE'!$B$6:$F$1254,3,0))</f>
        <v/>
      </c>
      <c r="E183" s="5" t="str">
        <f>IF(ISERROR(VLOOKUP(B183,'START LİSTE'!$B$6:$F$1254,4,0)),"",VLOOKUP(B183,'START LİSTE'!$B$6:$F$1254,4,0))</f>
        <v/>
      </c>
      <c r="F183" s="6" t="str">
        <f>IF(ISERROR(VLOOKUP($B183,'START LİSTE'!$B$6:$F$1254,5,0)),"",VLOOKUP($B183,'START LİSTE'!$B$6:$F$1254,5,0))</f>
        <v/>
      </c>
      <c r="G183" s="91"/>
      <c r="H183" s="7" t="str">
        <f t="shared" si="7"/>
        <v/>
      </c>
      <c r="I183" s="70" t="str">
        <f>IF(ISERROR(VLOOKUP($B183,'START LİSTE'!$B$6:$G$1254,6,0)),"",VLOOKUP($B183,'START LİSTE'!$B$6:$G$1254,6,0))</f>
        <v/>
      </c>
    </row>
    <row r="184" spans="1:9" ht="18" customHeight="1" x14ac:dyDescent="0.2">
      <c r="A184" s="2" t="str">
        <f t="shared" si="6"/>
        <v/>
      </c>
      <c r="B184" s="3"/>
      <c r="C184" s="4" t="str">
        <f>IF(ISERROR(VLOOKUP(B184,'START LİSTE'!$B$6:$F$1254,2,0)),"",VLOOKUP(B184,'START LİSTE'!$B$6:$F$1254,2,0))</f>
        <v/>
      </c>
      <c r="D184" s="4" t="str">
        <f>IF(ISERROR(VLOOKUP(B184,'START LİSTE'!$B$6:$F$1254,3,0)),"",VLOOKUP(B184,'START LİSTE'!$B$6:$F$1254,3,0))</f>
        <v/>
      </c>
      <c r="E184" s="5" t="str">
        <f>IF(ISERROR(VLOOKUP(B184,'START LİSTE'!$B$6:$F$1254,4,0)),"",VLOOKUP(B184,'START LİSTE'!$B$6:$F$1254,4,0))</f>
        <v/>
      </c>
      <c r="F184" s="6" t="str">
        <f>IF(ISERROR(VLOOKUP($B184,'START LİSTE'!$B$6:$F$1254,5,0)),"",VLOOKUP($B184,'START LİSTE'!$B$6:$F$1254,5,0))</f>
        <v/>
      </c>
      <c r="G184" s="91"/>
      <c r="H184" s="7" t="str">
        <f t="shared" si="7"/>
        <v/>
      </c>
      <c r="I184" s="70" t="str">
        <f>IF(ISERROR(VLOOKUP($B184,'START LİSTE'!$B$6:$G$1254,6,0)),"",VLOOKUP($B184,'START LİSTE'!$B$6:$G$1254,6,0))</f>
        <v/>
      </c>
    </row>
    <row r="185" spans="1:9" ht="18" customHeight="1" x14ac:dyDescent="0.2">
      <c r="A185" s="2" t="str">
        <f t="shared" si="6"/>
        <v/>
      </c>
      <c r="B185" s="3"/>
      <c r="C185" s="4" t="str">
        <f>IF(ISERROR(VLOOKUP(B185,'START LİSTE'!$B$6:$F$1254,2,0)),"",VLOOKUP(B185,'START LİSTE'!$B$6:$F$1254,2,0))</f>
        <v/>
      </c>
      <c r="D185" s="4" t="str">
        <f>IF(ISERROR(VLOOKUP(B185,'START LİSTE'!$B$6:$F$1254,3,0)),"",VLOOKUP(B185,'START LİSTE'!$B$6:$F$1254,3,0))</f>
        <v/>
      </c>
      <c r="E185" s="5" t="str">
        <f>IF(ISERROR(VLOOKUP(B185,'START LİSTE'!$B$6:$F$1254,4,0)),"",VLOOKUP(B185,'START LİSTE'!$B$6:$F$1254,4,0))</f>
        <v/>
      </c>
      <c r="F185" s="6" t="str">
        <f>IF(ISERROR(VLOOKUP($B185,'START LİSTE'!$B$6:$F$1254,5,0)),"",VLOOKUP($B185,'START LİSTE'!$B$6:$F$1254,5,0))</f>
        <v/>
      </c>
      <c r="G185" s="91"/>
      <c r="H185" s="7" t="str">
        <f t="shared" si="7"/>
        <v/>
      </c>
      <c r="I185" s="70" t="str">
        <f>IF(ISERROR(VLOOKUP($B185,'START LİSTE'!$B$6:$G$1254,6,0)),"",VLOOKUP($B185,'START LİSTE'!$B$6:$G$1254,6,0))</f>
        <v/>
      </c>
    </row>
    <row r="186" spans="1:9" ht="18" customHeight="1" x14ac:dyDescent="0.2">
      <c r="A186" s="2" t="str">
        <f t="shared" si="6"/>
        <v/>
      </c>
      <c r="B186" s="3"/>
      <c r="C186" s="4" t="str">
        <f>IF(ISERROR(VLOOKUP(B186,'START LİSTE'!$B$6:$F$1254,2,0)),"",VLOOKUP(B186,'START LİSTE'!$B$6:$F$1254,2,0))</f>
        <v/>
      </c>
      <c r="D186" s="4" t="str">
        <f>IF(ISERROR(VLOOKUP(B186,'START LİSTE'!$B$6:$F$1254,3,0)),"",VLOOKUP(B186,'START LİSTE'!$B$6:$F$1254,3,0))</f>
        <v/>
      </c>
      <c r="E186" s="5" t="str">
        <f>IF(ISERROR(VLOOKUP(B186,'START LİSTE'!$B$6:$F$1254,4,0)),"",VLOOKUP(B186,'START LİSTE'!$B$6:$F$1254,4,0))</f>
        <v/>
      </c>
      <c r="F186" s="6" t="str">
        <f>IF(ISERROR(VLOOKUP($B186,'START LİSTE'!$B$6:$F$1254,5,0)),"",VLOOKUP($B186,'START LİSTE'!$B$6:$F$1254,5,0))</f>
        <v/>
      </c>
      <c r="G186" s="91"/>
      <c r="H186" s="7" t="str">
        <f t="shared" si="7"/>
        <v/>
      </c>
      <c r="I186" s="70" t="str">
        <f>IF(ISERROR(VLOOKUP($B186,'START LİSTE'!$B$6:$G$1254,6,0)),"",VLOOKUP($B186,'START LİSTE'!$B$6:$G$1254,6,0))</f>
        <v/>
      </c>
    </row>
    <row r="187" spans="1:9" ht="18" customHeight="1" x14ac:dyDescent="0.2">
      <c r="A187" s="2" t="str">
        <f t="shared" si="6"/>
        <v/>
      </c>
      <c r="B187" s="3"/>
      <c r="C187" s="4" t="str">
        <f>IF(ISERROR(VLOOKUP(B187,'START LİSTE'!$B$6:$F$1254,2,0)),"",VLOOKUP(B187,'START LİSTE'!$B$6:$F$1254,2,0))</f>
        <v/>
      </c>
      <c r="D187" s="4" t="str">
        <f>IF(ISERROR(VLOOKUP(B187,'START LİSTE'!$B$6:$F$1254,3,0)),"",VLOOKUP(B187,'START LİSTE'!$B$6:$F$1254,3,0))</f>
        <v/>
      </c>
      <c r="E187" s="5" t="str">
        <f>IF(ISERROR(VLOOKUP(B187,'START LİSTE'!$B$6:$F$1254,4,0)),"",VLOOKUP(B187,'START LİSTE'!$B$6:$F$1254,4,0))</f>
        <v/>
      </c>
      <c r="F187" s="6" t="str">
        <f>IF(ISERROR(VLOOKUP($B187,'START LİSTE'!$B$6:$F$1254,5,0)),"",VLOOKUP($B187,'START LİSTE'!$B$6:$F$1254,5,0))</f>
        <v/>
      </c>
      <c r="G187" s="91"/>
      <c r="H187" s="7" t="str">
        <f t="shared" si="7"/>
        <v/>
      </c>
      <c r="I187" s="70" t="str">
        <f>IF(ISERROR(VLOOKUP($B187,'START LİSTE'!$B$6:$G$1254,6,0)),"",VLOOKUP($B187,'START LİSTE'!$B$6:$G$1254,6,0))</f>
        <v/>
      </c>
    </row>
    <row r="188" spans="1:9" ht="18" customHeight="1" x14ac:dyDescent="0.2">
      <c r="A188" s="2" t="str">
        <f t="shared" si="6"/>
        <v/>
      </c>
      <c r="B188" s="3"/>
      <c r="C188" s="4" t="str">
        <f>IF(ISERROR(VLOOKUP(B188,'START LİSTE'!$B$6:$F$1254,2,0)),"",VLOOKUP(B188,'START LİSTE'!$B$6:$F$1254,2,0))</f>
        <v/>
      </c>
      <c r="D188" s="4" t="str">
        <f>IF(ISERROR(VLOOKUP(B188,'START LİSTE'!$B$6:$F$1254,3,0)),"",VLOOKUP(B188,'START LİSTE'!$B$6:$F$1254,3,0))</f>
        <v/>
      </c>
      <c r="E188" s="5" t="str">
        <f>IF(ISERROR(VLOOKUP(B188,'START LİSTE'!$B$6:$F$1254,4,0)),"",VLOOKUP(B188,'START LİSTE'!$B$6:$F$1254,4,0))</f>
        <v/>
      </c>
      <c r="F188" s="6" t="str">
        <f>IF(ISERROR(VLOOKUP($B188,'START LİSTE'!$B$6:$F$1254,5,0)),"",VLOOKUP($B188,'START LİSTE'!$B$6:$F$1254,5,0))</f>
        <v/>
      </c>
      <c r="G188" s="91"/>
      <c r="H188" s="7" t="str">
        <f t="shared" si="7"/>
        <v/>
      </c>
      <c r="I188" s="70" t="str">
        <f>IF(ISERROR(VLOOKUP($B188,'START LİSTE'!$B$6:$G$1254,6,0)),"",VLOOKUP($B188,'START LİSTE'!$B$6:$G$1254,6,0))</f>
        <v/>
      </c>
    </row>
    <row r="189" spans="1:9" ht="18" customHeight="1" x14ac:dyDescent="0.2">
      <c r="A189" s="2" t="str">
        <f t="shared" si="6"/>
        <v/>
      </c>
      <c r="B189" s="3"/>
      <c r="C189" s="4" t="str">
        <f>IF(ISERROR(VLOOKUP(B189,'START LİSTE'!$B$6:$F$1254,2,0)),"",VLOOKUP(B189,'START LİSTE'!$B$6:$F$1254,2,0))</f>
        <v/>
      </c>
      <c r="D189" s="4" t="str">
        <f>IF(ISERROR(VLOOKUP(B189,'START LİSTE'!$B$6:$F$1254,3,0)),"",VLOOKUP(B189,'START LİSTE'!$B$6:$F$1254,3,0))</f>
        <v/>
      </c>
      <c r="E189" s="5" t="str">
        <f>IF(ISERROR(VLOOKUP(B189,'START LİSTE'!$B$6:$F$1254,4,0)),"",VLOOKUP(B189,'START LİSTE'!$B$6:$F$1254,4,0))</f>
        <v/>
      </c>
      <c r="F189" s="6" t="str">
        <f>IF(ISERROR(VLOOKUP($B189,'START LİSTE'!$B$6:$F$1254,5,0)),"",VLOOKUP($B189,'START LİSTE'!$B$6:$F$1254,5,0))</f>
        <v/>
      </c>
      <c r="G189" s="91"/>
      <c r="H189" s="7" t="str">
        <f t="shared" si="7"/>
        <v/>
      </c>
      <c r="I189" s="70" t="str">
        <f>IF(ISERROR(VLOOKUP($B189,'START LİSTE'!$B$6:$G$1254,6,0)),"",VLOOKUP($B189,'START LİSTE'!$B$6:$G$1254,6,0))</f>
        <v/>
      </c>
    </row>
    <row r="190" spans="1:9" ht="18" customHeight="1" x14ac:dyDescent="0.2">
      <c r="A190" s="2" t="str">
        <f t="shared" si="6"/>
        <v/>
      </c>
      <c r="B190" s="3"/>
      <c r="C190" s="4" t="str">
        <f>IF(ISERROR(VLOOKUP(B190,'START LİSTE'!$B$6:$F$1254,2,0)),"",VLOOKUP(B190,'START LİSTE'!$B$6:$F$1254,2,0))</f>
        <v/>
      </c>
      <c r="D190" s="4" t="str">
        <f>IF(ISERROR(VLOOKUP(B190,'START LİSTE'!$B$6:$F$1254,3,0)),"",VLOOKUP(B190,'START LİSTE'!$B$6:$F$1254,3,0))</f>
        <v/>
      </c>
      <c r="E190" s="5" t="str">
        <f>IF(ISERROR(VLOOKUP(B190,'START LİSTE'!$B$6:$F$1254,4,0)),"",VLOOKUP(B190,'START LİSTE'!$B$6:$F$1254,4,0))</f>
        <v/>
      </c>
      <c r="F190" s="6" t="str">
        <f>IF(ISERROR(VLOOKUP($B190,'START LİSTE'!$B$6:$F$1254,5,0)),"",VLOOKUP($B190,'START LİSTE'!$B$6:$F$1254,5,0))</f>
        <v/>
      </c>
      <c r="G190" s="91"/>
      <c r="H190" s="7" t="str">
        <f t="shared" si="7"/>
        <v/>
      </c>
      <c r="I190" s="70" t="str">
        <f>IF(ISERROR(VLOOKUP($B190,'START LİSTE'!$B$6:$G$1254,6,0)),"",VLOOKUP($B190,'START LİSTE'!$B$6:$G$1254,6,0))</f>
        <v/>
      </c>
    </row>
    <row r="191" spans="1:9" ht="18" customHeight="1" x14ac:dyDescent="0.2">
      <c r="A191" s="2" t="str">
        <f t="shared" si="6"/>
        <v/>
      </c>
      <c r="B191" s="3"/>
      <c r="C191" s="4" t="str">
        <f>IF(ISERROR(VLOOKUP(B191,'START LİSTE'!$B$6:$F$1254,2,0)),"",VLOOKUP(B191,'START LİSTE'!$B$6:$F$1254,2,0))</f>
        <v/>
      </c>
      <c r="D191" s="4" t="str">
        <f>IF(ISERROR(VLOOKUP(B191,'START LİSTE'!$B$6:$F$1254,3,0)),"",VLOOKUP(B191,'START LİSTE'!$B$6:$F$1254,3,0))</f>
        <v/>
      </c>
      <c r="E191" s="5" t="str">
        <f>IF(ISERROR(VLOOKUP(B191,'START LİSTE'!$B$6:$F$1254,4,0)),"",VLOOKUP(B191,'START LİSTE'!$B$6:$F$1254,4,0))</f>
        <v/>
      </c>
      <c r="F191" s="6" t="str">
        <f>IF(ISERROR(VLOOKUP($B191,'START LİSTE'!$B$6:$F$1254,5,0)),"",VLOOKUP($B191,'START LİSTE'!$B$6:$F$1254,5,0))</f>
        <v/>
      </c>
      <c r="G191" s="91"/>
      <c r="H191" s="7" t="str">
        <f t="shared" si="7"/>
        <v/>
      </c>
      <c r="I191" s="70" t="str">
        <f>IF(ISERROR(VLOOKUP($B191,'START LİSTE'!$B$6:$G$1254,6,0)),"",VLOOKUP($B191,'START LİSTE'!$B$6:$G$1254,6,0))</f>
        <v/>
      </c>
    </row>
    <row r="192" spans="1:9" ht="18" customHeight="1" x14ac:dyDescent="0.2">
      <c r="A192" s="2" t="str">
        <f t="shared" si="6"/>
        <v/>
      </c>
      <c r="B192" s="3"/>
      <c r="C192" s="4" t="str">
        <f>IF(ISERROR(VLOOKUP(B192,'START LİSTE'!$B$6:$F$1254,2,0)),"",VLOOKUP(B192,'START LİSTE'!$B$6:$F$1254,2,0))</f>
        <v/>
      </c>
      <c r="D192" s="4" t="str">
        <f>IF(ISERROR(VLOOKUP(B192,'START LİSTE'!$B$6:$F$1254,3,0)),"",VLOOKUP(B192,'START LİSTE'!$B$6:$F$1254,3,0))</f>
        <v/>
      </c>
      <c r="E192" s="5" t="str">
        <f>IF(ISERROR(VLOOKUP(B192,'START LİSTE'!$B$6:$F$1254,4,0)),"",VLOOKUP(B192,'START LİSTE'!$B$6:$F$1254,4,0))</f>
        <v/>
      </c>
      <c r="F192" s="6" t="str">
        <f>IF(ISERROR(VLOOKUP($B192,'START LİSTE'!$B$6:$F$1254,5,0)),"",VLOOKUP($B192,'START LİSTE'!$B$6:$F$1254,5,0))</f>
        <v/>
      </c>
      <c r="G192" s="91"/>
      <c r="H192" s="7" t="str">
        <f t="shared" si="7"/>
        <v/>
      </c>
      <c r="I192" s="70" t="str">
        <f>IF(ISERROR(VLOOKUP($B192,'START LİSTE'!$B$6:$G$1254,6,0)),"",VLOOKUP($B192,'START LİSTE'!$B$6:$G$1254,6,0))</f>
        <v/>
      </c>
    </row>
    <row r="193" spans="1:9" ht="18" customHeight="1" x14ac:dyDescent="0.2">
      <c r="A193" s="2" t="str">
        <f t="shared" si="6"/>
        <v/>
      </c>
      <c r="B193" s="3"/>
      <c r="C193" s="4" t="str">
        <f>IF(ISERROR(VLOOKUP(B193,'START LİSTE'!$B$6:$F$1254,2,0)),"",VLOOKUP(B193,'START LİSTE'!$B$6:$F$1254,2,0))</f>
        <v/>
      </c>
      <c r="D193" s="4" t="str">
        <f>IF(ISERROR(VLOOKUP(B193,'START LİSTE'!$B$6:$F$1254,3,0)),"",VLOOKUP(B193,'START LİSTE'!$B$6:$F$1254,3,0))</f>
        <v/>
      </c>
      <c r="E193" s="5" t="str">
        <f>IF(ISERROR(VLOOKUP(B193,'START LİSTE'!$B$6:$F$1254,4,0)),"",VLOOKUP(B193,'START LİSTE'!$B$6:$F$1254,4,0))</f>
        <v/>
      </c>
      <c r="F193" s="6" t="str">
        <f>IF(ISERROR(VLOOKUP($B193,'START LİSTE'!$B$6:$F$1254,5,0)),"",VLOOKUP($B193,'START LİSTE'!$B$6:$F$1254,5,0))</f>
        <v/>
      </c>
      <c r="G193" s="91"/>
      <c r="H193" s="7" t="str">
        <f t="shared" si="7"/>
        <v/>
      </c>
      <c r="I193" s="70" t="str">
        <f>IF(ISERROR(VLOOKUP($B193,'START LİSTE'!$B$6:$G$1254,6,0)),"",VLOOKUP($B193,'START LİSTE'!$B$6:$G$1254,6,0))</f>
        <v/>
      </c>
    </row>
    <row r="194" spans="1:9" ht="18" customHeight="1" x14ac:dyDescent="0.2">
      <c r="A194" s="2" t="str">
        <f t="shared" si="6"/>
        <v/>
      </c>
      <c r="B194" s="3"/>
      <c r="C194" s="4" t="str">
        <f>IF(ISERROR(VLOOKUP(B194,'START LİSTE'!$B$6:$F$1254,2,0)),"",VLOOKUP(B194,'START LİSTE'!$B$6:$F$1254,2,0))</f>
        <v/>
      </c>
      <c r="D194" s="4" t="str">
        <f>IF(ISERROR(VLOOKUP(B194,'START LİSTE'!$B$6:$F$1254,3,0)),"",VLOOKUP(B194,'START LİSTE'!$B$6:$F$1254,3,0))</f>
        <v/>
      </c>
      <c r="E194" s="5" t="str">
        <f>IF(ISERROR(VLOOKUP(B194,'START LİSTE'!$B$6:$F$1254,4,0)),"",VLOOKUP(B194,'START LİSTE'!$B$6:$F$1254,4,0))</f>
        <v/>
      </c>
      <c r="F194" s="6" t="str">
        <f>IF(ISERROR(VLOOKUP($B194,'START LİSTE'!$B$6:$F$1254,5,0)),"",VLOOKUP($B194,'START LİSTE'!$B$6:$F$1254,5,0))</f>
        <v/>
      </c>
      <c r="G194" s="91"/>
      <c r="H194" s="7" t="str">
        <f t="shared" si="7"/>
        <v/>
      </c>
      <c r="I194" s="70" t="str">
        <f>IF(ISERROR(VLOOKUP($B194,'START LİSTE'!$B$6:$G$1254,6,0)),"",VLOOKUP($B194,'START LİSTE'!$B$6:$G$1254,6,0))</f>
        <v/>
      </c>
    </row>
    <row r="195" spans="1:9" ht="18" customHeight="1" x14ac:dyDescent="0.2">
      <c r="A195" s="2" t="str">
        <f t="shared" si="6"/>
        <v/>
      </c>
      <c r="B195" s="3"/>
      <c r="C195" s="4" t="str">
        <f>IF(ISERROR(VLOOKUP(B195,'START LİSTE'!$B$6:$F$1254,2,0)),"",VLOOKUP(B195,'START LİSTE'!$B$6:$F$1254,2,0))</f>
        <v/>
      </c>
      <c r="D195" s="4" t="str">
        <f>IF(ISERROR(VLOOKUP(B195,'START LİSTE'!$B$6:$F$1254,3,0)),"",VLOOKUP(B195,'START LİSTE'!$B$6:$F$1254,3,0))</f>
        <v/>
      </c>
      <c r="E195" s="5" t="str">
        <f>IF(ISERROR(VLOOKUP(B195,'START LİSTE'!$B$6:$F$1254,4,0)),"",VLOOKUP(B195,'START LİSTE'!$B$6:$F$1254,4,0))</f>
        <v/>
      </c>
      <c r="F195" s="6" t="str">
        <f>IF(ISERROR(VLOOKUP($B195,'START LİSTE'!$B$6:$F$1254,5,0)),"",VLOOKUP($B195,'START LİSTE'!$B$6:$F$1254,5,0))</f>
        <v/>
      </c>
      <c r="G195" s="91"/>
      <c r="H195" s="7" t="str">
        <f t="shared" si="7"/>
        <v/>
      </c>
      <c r="I195" s="70" t="str">
        <f>IF(ISERROR(VLOOKUP($B195,'START LİSTE'!$B$6:$G$1254,6,0)),"",VLOOKUP($B195,'START LİSTE'!$B$6:$G$1254,6,0))</f>
        <v/>
      </c>
    </row>
    <row r="196" spans="1:9" ht="18" customHeight="1" x14ac:dyDescent="0.2">
      <c r="A196" s="2" t="str">
        <f t="shared" si="6"/>
        <v/>
      </c>
      <c r="B196" s="3"/>
      <c r="C196" s="4" t="str">
        <f>IF(ISERROR(VLOOKUP(B196,'START LİSTE'!$B$6:$F$1254,2,0)),"",VLOOKUP(B196,'START LİSTE'!$B$6:$F$1254,2,0))</f>
        <v/>
      </c>
      <c r="D196" s="4" t="str">
        <f>IF(ISERROR(VLOOKUP(B196,'START LİSTE'!$B$6:$F$1254,3,0)),"",VLOOKUP(B196,'START LİSTE'!$B$6:$F$1254,3,0))</f>
        <v/>
      </c>
      <c r="E196" s="5" t="str">
        <f>IF(ISERROR(VLOOKUP(B196,'START LİSTE'!$B$6:$F$1254,4,0)),"",VLOOKUP(B196,'START LİSTE'!$B$6:$F$1254,4,0))</f>
        <v/>
      </c>
      <c r="F196" s="6" t="str">
        <f>IF(ISERROR(VLOOKUP($B196,'START LİSTE'!$B$6:$F$1254,5,0)),"",VLOOKUP($B196,'START LİSTE'!$B$6:$F$1254,5,0))</f>
        <v/>
      </c>
      <c r="G196" s="91"/>
      <c r="H196" s="7" t="str">
        <f t="shared" si="7"/>
        <v/>
      </c>
      <c r="I196" s="70" t="str">
        <f>IF(ISERROR(VLOOKUP($B196,'START LİSTE'!$B$6:$G$1254,6,0)),"",VLOOKUP($B196,'START LİSTE'!$B$6:$G$1254,6,0))</f>
        <v/>
      </c>
    </row>
    <row r="197" spans="1:9" ht="18" customHeight="1" x14ac:dyDescent="0.2">
      <c r="A197" s="2" t="str">
        <f t="shared" si="6"/>
        <v/>
      </c>
      <c r="B197" s="3"/>
      <c r="C197" s="4" t="str">
        <f>IF(ISERROR(VLOOKUP(B197,'START LİSTE'!$B$6:$F$1254,2,0)),"",VLOOKUP(B197,'START LİSTE'!$B$6:$F$1254,2,0))</f>
        <v/>
      </c>
      <c r="D197" s="4" t="str">
        <f>IF(ISERROR(VLOOKUP(B197,'START LİSTE'!$B$6:$F$1254,3,0)),"",VLOOKUP(B197,'START LİSTE'!$B$6:$F$1254,3,0))</f>
        <v/>
      </c>
      <c r="E197" s="5" t="str">
        <f>IF(ISERROR(VLOOKUP(B197,'START LİSTE'!$B$6:$F$1254,4,0)),"",VLOOKUP(B197,'START LİSTE'!$B$6:$F$1254,4,0))</f>
        <v/>
      </c>
      <c r="F197" s="6" t="str">
        <f>IF(ISERROR(VLOOKUP($B197,'START LİSTE'!$B$6:$F$1254,5,0)),"",VLOOKUP($B197,'START LİSTE'!$B$6:$F$1254,5,0))</f>
        <v/>
      </c>
      <c r="G197" s="91"/>
      <c r="H197" s="7" t="str">
        <f t="shared" si="7"/>
        <v/>
      </c>
      <c r="I197" s="70" t="str">
        <f>IF(ISERROR(VLOOKUP($B197,'START LİSTE'!$B$6:$G$1254,6,0)),"",VLOOKUP($B197,'START LİSTE'!$B$6:$G$1254,6,0))</f>
        <v/>
      </c>
    </row>
    <row r="198" spans="1:9" ht="18" customHeight="1" x14ac:dyDescent="0.2">
      <c r="A198" s="2" t="str">
        <f t="shared" si="6"/>
        <v/>
      </c>
      <c r="B198" s="3"/>
      <c r="C198" s="4" t="str">
        <f>IF(ISERROR(VLOOKUP(B198,'START LİSTE'!$B$6:$F$1254,2,0)),"",VLOOKUP(B198,'START LİSTE'!$B$6:$F$1254,2,0))</f>
        <v/>
      </c>
      <c r="D198" s="4" t="str">
        <f>IF(ISERROR(VLOOKUP(B198,'START LİSTE'!$B$6:$F$1254,3,0)),"",VLOOKUP(B198,'START LİSTE'!$B$6:$F$1254,3,0))</f>
        <v/>
      </c>
      <c r="E198" s="5" t="str">
        <f>IF(ISERROR(VLOOKUP(B198,'START LİSTE'!$B$6:$F$1254,4,0)),"",VLOOKUP(B198,'START LİSTE'!$B$6:$F$1254,4,0))</f>
        <v/>
      </c>
      <c r="F198" s="6" t="str">
        <f>IF(ISERROR(VLOOKUP($B198,'START LİSTE'!$B$6:$F$1254,5,0)),"",VLOOKUP($B198,'START LİSTE'!$B$6:$F$1254,5,0))</f>
        <v/>
      </c>
      <c r="G198" s="91"/>
      <c r="H198" s="7" t="str">
        <f t="shared" si="7"/>
        <v/>
      </c>
      <c r="I198" s="70" t="str">
        <f>IF(ISERROR(VLOOKUP($B198,'START LİSTE'!$B$6:$G$1254,6,0)),"",VLOOKUP($B198,'START LİSTE'!$B$6:$G$1254,6,0))</f>
        <v/>
      </c>
    </row>
    <row r="199" spans="1:9" ht="18" customHeight="1" x14ac:dyDescent="0.2">
      <c r="A199" s="2" t="str">
        <f t="shared" si="6"/>
        <v/>
      </c>
      <c r="B199" s="3"/>
      <c r="C199" s="4" t="str">
        <f>IF(ISERROR(VLOOKUP(B199,'START LİSTE'!$B$6:$F$1254,2,0)),"",VLOOKUP(B199,'START LİSTE'!$B$6:$F$1254,2,0))</f>
        <v/>
      </c>
      <c r="D199" s="4" t="str">
        <f>IF(ISERROR(VLOOKUP(B199,'START LİSTE'!$B$6:$F$1254,3,0)),"",VLOOKUP(B199,'START LİSTE'!$B$6:$F$1254,3,0))</f>
        <v/>
      </c>
      <c r="E199" s="5" t="str">
        <f>IF(ISERROR(VLOOKUP(B199,'START LİSTE'!$B$6:$F$1254,4,0)),"",VLOOKUP(B199,'START LİSTE'!$B$6:$F$1254,4,0))</f>
        <v/>
      </c>
      <c r="F199" s="6" t="str">
        <f>IF(ISERROR(VLOOKUP($B199,'START LİSTE'!$B$6:$F$1254,5,0)),"",VLOOKUP($B199,'START LİSTE'!$B$6:$F$1254,5,0))</f>
        <v/>
      </c>
      <c r="G199" s="91"/>
      <c r="H199" s="7" t="str">
        <f t="shared" si="7"/>
        <v/>
      </c>
      <c r="I199" s="70" t="str">
        <f>IF(ISERROR(VLOOKUP($B199,'START LİSTE'!$B$6:$G$1254,6,0)),"",VLOOKUP($B199,'START LİSTE'!$B$6:$G$1254,6,0))</f>
        <v/>
      </c>
    </row>
    <row r="200" spans="1:9" ht="18" customHeight="1" x14ac:dyDescent="0.2">
      <c r="A200" s="2" t="str">
        <f t="shared" ref="A200:A255" si="8">IF(B200&lt;&gt;"",A199+1,"")</f>
        <v/>
      </c>
      <c r="B200" s="3"/>
      <c r="C200" s="4" t="str">
        <f>IF(ISERROR(VLOOKUP(B200,'START LİSTE'!$B$6:$F$1254,2,0)),"",VLOOKUP(B200,'START LİSTE'!$B$6:$F$1254,2,0))</f>
        <v/>
      </c>
      <c r="D200" s="4" t="str">
        <f>IF(ISERROR(VLOOKUP(B200,'START LİSTE'!$B$6:$F$1254,3,0)),"",VLOOKUP(B200,'START LİSTE'!$B$6:$F$1254,3,0))</f>
        <v/>
      </c>
      <c r="E200" s="5" t="str">
        <f>IF(ISERROR(VLOOKUP(B200,'START LİSTE'!$B$6:$F$1254,4,0)),"",VLOOKUP(B200,'START LİSTE'!$B$6:$F$1254,4,0))</f>
        <v/>
      </c>
      <c r="F200" s="6" t="str">
        <f>IF(ISERROR(VLOOKUP($B200,'START LİSTE'!$B$6:$F$1254,5,0)),"",VLOOKUP($B200,'START LİSTE'!$B$6:$F$1254,5,0))</f>
        <v/>
      </c>
      <c r="G200" s="91"/>
      <c r="H200" s="7" t="str">
        <f t="shared" ref="H200:H255" si="9">IF(OR(G200="DQ",G200="DNF",G200="DNS"),"-",IF(B200&lt;&gt;"",IF(E200="F",H199,H199+1),""))</f>
        <v/>
      </c>
      <c r="I200" s="70" t="str">
        <f>IF(ISERROR(VLOOKUP($B200,'START LİSTE'!$B$6:$G$1254,6,0)),"",VLOOKUP($B200,'START LİSTE'!$B$6:$G$1254,6,0))</f>
        <v/>
      </c>
    </row>
    <row r="201" spans="1:9" ht="18" customHeight="1" x14ac:dyDescent="0.2">
      <c r="A201" s="2" t="str">
        <f t="shared" si="8"/>
        <v/>
      </c>
      <c r="B201" s="3"/>
      <c r="C201" s="4" t="str">
        <f>IF(ISERROR(VLOOKUP(B201,'START LİSTE'!$B$6:$F$1254,2,0)),"",VLOOKUP(B201,'START LİSTE'!$B$6:$F$1254,2,0))</f>
        <v/>
      </c>
      <c r="D201" s="4" t="str">
        <f>IF(ISERROR(VLOOKUP(B201,'START LİSTE'!$B$6:$F$1254,3,0)),"",VLOOKUP(B201,'START LİSTE'!$B$6:$F$1254,3,0))</f>
        <v/>
      </c>
      <c r="E201" s="5" t="str">
        <f>IF(ISERROR(VLOOKUP(B201,'START LİSTE'!$B$6:$F$1254,4,0)),"",VLOOKUP(B201,'START LİSTE'!$B$6:$F$1254,4,0))</f>
        <v/>
      </c>
      <c r="F201" s="6" t="str">
        <f>IF(ISERROR(VLOOKUP($B201,'START LİSTE'!$B$6:$F$1254,5,0)),"",VLOOKUP($B201,'START LİSTE'!$B$6:$F$1254,5,0))</f>
        <v/>
      </c>
      <c r="G201" s="91"/>
      <c r="H201" s="7" t="str">
        <f t="shared" si="9"/>
        <v/>
      </c>
      <c r="I201" s="70" t="str">
        <f>IF(ISERROR(VLOOKUP($B201,'START LİSTE'!$B$6:$G$1254,6,0)),"",VLOOKUP($B201,'START LİSTE'!$B$6:$G$1254,6,0))</f>
        <v/>
      </c>
    </row>
    <row r="202" spans="1:9" ht="18" customHeight="1" x14ac:dyDescent="0.2">
      <c r="A202" s="2" t="str">
        <f t="shared" si="8"/>
        <v/>
      </c>
      <c r="B202" s="3"/>
      <c r="C202" s="4" t="str">
        <f>IF(ISERROR(VLOOKUP(B202,'START LİSTE'!$B$6:$F$1254,2,0)),"",VLOOKUP(B202,'START LİSTE'!$B$6:$F$1254,2,0))</f>
        <v/>
      </c>
      <c r="D202" s="4" t="str">
        <f>IF(ISERROR(VLOOKUP(B202,'START LİSTE'!$B$6:$F$1254,3,0)),"",VLOOKUP(B202,'START LİSTE'!$B$6:$F$1254,3,0))</f>
        <v/>
      </c>
      <c r="E202" s="5" t="str">
        <f>IF(ISERROR(VLOOKUP(B202,'START LİSTE'!$B$6:$F$1254,4,0)),"",VLOOKUP(B202,'START LİSTE'!$B$6:$F$1254,4,0))</f>
        <v/>
      </c>
      <c r="F202" s="6" t="str">
        <f>IF(ISERROR(VLOOKUP($B202,'START LİSTE'!$B$6:$F$1254,5,0)),"",VLOOKUP($B202,'START LİSTE'!$B$6:$F$1254,5,0))</f>
        <v/>
      </c>
      <c r="G202" s="91"/>
      <c r="H202" s="7" t="str">
        <f t="shared" si="9"/>
        <v/>
      </c>
      <c r="I202" s="70" t="str">
        <f>IF(ISERROR(VLOOKUP($B202,'START LİSTE'!$B$6:$G$1254,6,0)),"",VLOOKUP($B202,'START LİSTE'!$B$6:$G$1254,6,0))</f>
        <v/>
      </c>
    </row>
    <row r="203" spans="1:9" ht="18" customHeight="1" x14ac:dyDescent="0.2">
      <c r="A203" s="2" t="str">
        <f t="shared" si="8"/>
        <v/>
      </c>
      <c r="B203" s="3"/>
      <c r="C203" s="4" t="str">
        <f>IF(ISERROR(VLOOKUP(B203,'START LİSTE'!$B$6:$F$1254,2,0)),"",VLOOKUP(B203,'START LİSTE'!$B$6:$F$1254,2,0))</f>
        <v/>
      </c>
      <c r="D203" s="4" t="str">
        <f>IF(ISERROR(VLOOKUP(B203,'START LİSTE'!$B$6:$F$1254,3,0)),"",VLOOKUP(B203,'START LİSTE'!$B$6:$F$1254,3,0))</f>
        <v/>
      </c>
      <c r="E203" s="5" t="str">
        <f>IF(ISERROR(VLOOKUP(B203,'START LİSTE'!$B$6:$F$1254,4,0)),"",VLOOKUP(B203,'START LİSTE'!$B$6:$F$1254,4,0))</f>
        <v/>
      </c>
      <c r="F203" s="6" t="str">
        <f>IF(ISERROR(VLOOKUP($B203,'START LİSTE'!$B$6:$F$1254,5,0)),"",VLOOKUP($B203,'START LİSTE'!$B$6:$F$1254,5,0))</f>
        <v/>
      </c>
      <c r="G203" s="91"/>
      <c r="H203" s="7" t="str">
        <f t="shared" si="9"/>
        <v/>
      </c>
      <c r="I203" s="70" t="str">
        <f>IF(ISERROR(VLOOKUP($B203,'START LİSTE'!$B$6:$G$1254,6,0)),"",VLOOKUP($B203,'START LİSTE'!$B$6:$G$1254,6,0))</f>
        <v/>
      </c>
    </row>
    <row r="204" spans="1:9" ht="18" customHeight="1" x14ac:dyDescent="0.2">
      <c r="A204" s="2" t="str">
        <f t="shared" si="8"/>
        <v/>
      </c>
      <c r="B204" s="3"/>
      <c r="C204" s="4" t="str">
        <f>IF(ISERROR(VLOOKUP(B204,'START LİSTE'!$B$6:$F$1254,2,0)),"",VLOOKUP(B204,'START LİSTE'!$B$6:$F$1254,2,0))</f>
        <v/>
      </c>
      <c r="D204" s="4" t="str">
        <f>IF(ISERROR(VLOOKUP(B204,'START LİSTE'!$B$6:$F$1254,3,0)),"",VLOOKUP(B204,'START LİSTE'!$B$6:$F$1254,3,0))</f>
        <v/>
      </c>
      <c r="E204" s="5" t="str">
        <f>IF(ISERROR(VLOOKUP(B204,'START LİSTE'!$B$6:$F$1254,4,0)),"",VLOOKUP(B204,'START LİSTE'!$B$6:$F$1254,4,0))</f>
        <v/>
      </c>
      <c r="F204" s="6" t="str">
        <f>IF(ISERROR(VLOOKUP($B204,'START LİSTE'!$B$6:$F$1254,5,0)),"",VLOOKUP($B204,'START LİSTE'!$B$6:$F$1254,5,0))</f>
        <v/>
      </c>
      <c r="G204" s="91"/>
      <c r="H204" s="7" t="str">
        <f t="shared" si="9"/>
        <v/>
      </c>
      <c r="I204" s="70" t="str">
        <f>IF(ISERROR(VLOOKUP($B204,'START LİSTE'!$B$6:$G$1254,6,0)),"",VLOOKUP($B204,'START LİSTE'!$B$6:$G$1254,6,0))</f>
        <v/>
      </c>
    </row>
    <row r="205" spans="1:9" ht="18" customHeight="1" x14ac:dyDescent="0.2">
      <c r="A205" s="2" t="str">
        <f t="shared" si="8"/>
        <v/>
      </c>
      <c r="B205" s="3"/>
      <c r="C205" s="4" t="str">
        <f>IF(ISERROR(VLOOKUP(B205,'START LİSTE'!$B$6:$F$1254,2,0)),"",VLOOKUP(B205,'START LİSTE'!$B$6:$F$1254,2,0))</f>
        <v/>
      </c>
      <c r="D205" s="4" t="str">
        <f>IF(ISERROR(VLOOKUP(B205,'START LİSTE'!$B$6:$F$1254,3,0)),"",VLOOKUP(B205,'START LİSTE'!$B$6:$F$1254,3,0))</f>
        <v/>
      </c>
      <c r="E205" s="5" t="str">
        <f>IF(ISERROR(VLOOKUP(B205,'START LİSTE'!$B$6:$F$1254,4,0)),"",VLOOKUP(B205,'START LİSTE'!$B$6:$F$1254,4,0))</f>
        <v/>
      </c>
      <c r="F205" s="6" t="str">
        <f>IF(ISERROR(VLOOKUP($B205,'START LİSTE'!$B$6:$F$1254,5,0)),"",VLOOKUP($B205,'START LİSTE'!$B$6:$F$1254,5,0))</f>
        <v/>
      </c>
      <c r="G205" s="91"/>
      <c r="H205" s="7" t="str">
        <f t="shared" si="9"/>
        <v/>
      </c>
      <c r="I205" s="70" t="str">
        <f>IF(ISERROR(VLOOKUP($B205,'START LİSTE'!$B$6:$G$1254,6,0)),"",VLOOKUP($B205,'START LİSTE'!$B$6:$G$1254,6,0))</f>
        <v/>
      </c>
    </row>
    <row r="206" spans="1:9" ht="18" customHeight="1" x14ac:dyDescent="0.2">
      <c r="A206" s="2" t="str">
        <f t="shared" si="8"/>
        <v/>
      </c>
      <c r="B206" s="3"/>
      <c r="C206" s="4" t="str">
        <f>IF(ISERROR(VLOOKUP(B206,'START LİSTE'!$B$6:$F$1254,2,0)),"",VLOOKUP(B206,'START LİSTE'!$B$6:$F$1254,2,0))</f>
        <v/>
      </c>
      <c r="D206" s="4" t="str">
        <f>IF(ISERROR(VLOOKUP(B206,'START LİSTE'!$B$6:$F$1254,3,0)),"",VLOOKUP(B206,'START LİSTE'!$B$6:$F$1254,3,0))</f>
        <v/>
      </c>
      <c r="E206" s="5" t="str">
        <f>IF(ISERROR(VLOOKUP(B206,'START LİSTE'!$B$6:$F$1254,4,0)),"",VLOOKUP(B206,'START LİSTE'!$B$6:$F$1254,4,0))</f>
        <v/>
      </c>
      <c r="F206" s="6" t="str">
        <f>IF(ISERROR(VLOOKUP($B206,'START LİSTE'!$B$6:$F$1254,5,0)),"",VLOOKUP($B206,'START LİSTE'!$B$6:$F$1254,5,0))</f>
        <v/>
      </c>
      <c r="G206" s="91"/>
      <c r="H206" s="7" t="str">
        <f t="shared" si="9"/>
        <v/>
      </c>
      <c r="I206" s="70" t="str">
        <f>IF(ISERROR(VLOOKUP($B206,'START LİSTE'!$B$6:$G$1254,6,0)),"",VLOOKUP($B206,'START LİSTE'!$B$6:$G$1254,6,0))</f>
        <v/>
      </c>
    </row>
    <row r="207" spans="1:9" ht="18" customHeight="1" x14ac:dyDescent="0.2">
      <c r="A207" s="2" t="str">
        <f t="shared" si="8"/>
        <v/>
      </c>
      <c r="B207" s="3"/>
      <c r="C207" s="4" t="str">
        <f>IF(ISERROR(VLOOKUP(B207,'START LİSTE'!$B$6:$F$1254,2,0)),"",VLOOKUP(B207,'START LİSTE'!$B$6:$F$1254,2,0))</f>
        <v/>
      </c>
      <c r="D207" s="4" t="str">
        <f>IF(ISERROR(VLOOKUP(B207,'START LİSTE'!$B$6:$F$1254,3,0)),"",VLOOKUP(B207,'START LİSTE'!$B$6:$F$1254,3,0))</f>
        <v/>
      </c>
      <c r="E207" s="5" t="str">
        <f>IF(ISERROR(VLOOKUP(B207,'START LİSTE'!$B$6:$F$1254,4,0)),"",VLOOKUP(B207,'START LİSTE'!$B$6:$F$1254,4,0))</f>
        <v/>
      </c>
      <c r="F207" s="6" t="str">
        <f>IF(ISERROR(VLOOKUP($B207,'START LİSTE'!$B$6:$F$1254,5,0)),"",VLOOKUP($B207,'START LİSTE'!$B$6:$F$1254,5,0))</f>
        <v/>
      </c>
      <c r="G207" s="91"/>
      <c r="H207" s="7" t="str">
        <f t="shared" si="9"/>
        <v/>
      </c>
      <c r="I207" s="70" t="str">
        <f>IF(ISERROR(VLOOKUP($B207,'START LİSTE'!$B$6:$G$1254,6,0)),"",VLOOKUP($B207,'START LİSTE'!$B$6:$G$1254,6,0))</f>
        <v/>
      </c>
    </row>
    <row r="208" spans="1:9" ht="18" customHeight="1" x14ac:dyDescent="0.2">
      <c r="A208" s="2" t="str">
        <f t="shared" si="8"/>
        <v/>
      </c>
      <c r="B208" s="3"/>
      <c r="C208" s="4" t="str">
        <f>IF(ISERROR(VLOOKUP(B208,'START LİSTE'!$B$6:$F$1254,2,0)),"",VLOOKUP(B208,'START LİSTE'!$B$6:$F$1254,2,0))</f>
        <v/>
      </c>
      <c r="D208" s="4" t="str">
        <f>IF(ISERROR(VLOOKUP(B208,'START LİSTE'!$B$6:$F$1254,3,0)),"",VLOOKUP(B208,'START LİSTE'!$B$6:$F$1254,3,0))</f>
        <v/>
      </c>
      <c r="E208" s="5" t="str">
        <f>IF(ISERROR(VLOOKUP(B208,'START LİSTE'!$B$6:$F$1254,4,0)),"",VLOOKUP(B208,'START LİSTE'!$B$6:$F$1254,4,0))</f>
        <v/>
      </c>
      <c r="F208" s="6" t="str">
        <f>IF(ISERROR(VLOOKUP($B208,'START LİSTE'!$B$6:$F$1254,5,0)),"",VLOOKUP($B208,'START LİSTE'!$B$6:$F$1254,5,0))</f>
        <v/>
      </c>
      <c r="G208" s="91"/>
      <c r="H208" s="7" t="str">
        <f t="shared" si="9"/>
        <v/>
      </c>
      <c r="I208" s="70" t="str">
        <f>IF(ISERROR(VLOOKUP($B208,'START LİSTE'!$B$6:$G$1254,6,0)),"",VLOOKUP($B208,'START LİSTE'!$B$6:$G$1254,6,0))</f>
        <v/>
      </c>
    </row>
    <row r="209" spans="1:9" ht="18" customHeight="1" x14ac:dyDescent="0.2">
      <c r="A209" s="2" t="str">
        <f t="shared" si="8"/>
        <v/>
      </c>
      <c r="B209" s="3"/>
      <c r="C209" s="4" t="str">
        <f>IF(ISERROR(VLOOKUP(B209,'START LİSTE'!$B$6:$F$1254,2,0)),"",VLOOKUP(B209,'START LİSTE'!$B$6:$F$1254,2,0))</f>
        <v/>
      </c>
      <c r="D209" s="4" t="str">
        <f>IF(ISERROR(VLOOKUP(B209,'START LİSTE'!$B$6:$F$1254,3,0)),"",VLOOKUP(B209,'START LİSTE'!$B$6:$F$1254,3,0))</f>
        <v/>
      </c>
      <c r="E209" s="5" t="str">
        <f>IF(ISERROR(VLOOKUP(B209,'START LİSTE'!$B$6:$F$1254,4,0)),"",VLOOKUP(B209,'START LİSTE'!$B$6:$F$1254,4,0))</f>
        <v/>
      </c>
      <c r="F209" s="6" t="str">
        <f>IF(ISERROR(VLOOKUP($B209,'START LİSTE'!$B$6:$F$1254,5,0)),"",VLOOKUP($B209,'START LİSTE'!$B$6:$F$1254,5,0))</f>
        <v/>
      </c>
      <c r="G209" s="91"/>
      <c r="H209" s="7" t="str">
        <f t="shared" si="9"/>
        <v/>
      </c>
      <c r="I209" s="70" t="str">
        <f>IF(ISERROR(VLOOKUP($B209,'START LİSTE'!$B$6:$G$1254,6,0)),"",VLOOKUP($B209,'START LİSTE'!$B$6:$G$1254,6,0))</f>
        <v/>
      </c>
    </row>
    <row r="210" spans="1:9" ht="18" customHeight="1" x14ac:dyDescent="0.2">
      <c r="A210" s="2" t="str">
        <f t="shared" si="8"/>
        <v/>
      </c>
      <c r="B210" s="3"/>
      <c r="C210" s="4" t="str">
        <f>IF(ISERROR(VLOOKUP(B210,'START LİSTE'!$B$6:$F$1254,2,0)),"",VLOOKUP(B210,'START LİSTE'!$B$6:$F$1254,2,0))</f>
        <v/>
      </c>
      <c r="D210" s="4" t="str">
        <f>IF(ISERROR(VLOOKUP(B210,'START LİSTE'!$B$6:$F$1254,3,0)),"",VLOOKUP(B210,'START LİSTE'!$B$6:$F$1254,3,0))</f>
        <v/>
      </c>
      <c r="E210" s="5" t="str">
        <f>IF(ISERROR(VLOOKUP(B210,'START LİSTE'!$B$6:$F$1254,4,0)),"",VLOOKUP(B210,'START LİSTE'!$B$6:$F$1254,4,0))</f>
        <v/>
      </c>
      <c r="F210" s="6" t="str">
        <f>IF(ISERROR(VLOOKUP($B210,'START LİSTE'!$B$6:$F$1254,5,0)),"",VLOOKUP($B210,'START LİSTE'!$B$6:$F$1254,5,0))</f>
        <v/>
      </c>
      <c r="G210" s="91"/>
      <c r="H210" s="7" t="str">
        <f t="shared" si="9"/>
        <v/>
      </c>
      <c r="I210" s="70" t="str">
        <f>IF(ISERROR(VLOOKUP($B210,'START LİSTE'!$B$6:$G$1254,6,0)),"",VLOOKUP($B210,'START LİSTE'!$B$6:$G$1254,6,0))</f>
        <v/>
      </c>
    </row>
    <row r="211" spans="1:9" ht="18" customHeight="1" x14ac:dyDescent="0.2">
      <c r="A211" s="2" t="str">
        <f t="shared" si="8"/>
        <v/>
      </c>
      <c r="B211" s="3"/>
      <c r="C211" s="4" t="str">
        <f>IF(ISERROR(VLOOKUP(B211,'START LİSTE'!$B$6:$F$1254,2,0)),"",VLOOKUP(B211,'START LİSTE'!$B$6:$F$1254,2,0))</f>
        <v/>
      </c>
      <c r="D211" s="4" t="str">
        <f>IF(ISERROR(VLOOKUP(B211,'START LİSTE'!$B$6:$F$1254,3,0)),"",VLOOKUP(B211,'START LİSTE'!$B$6:$F$1254,3,0))</f>
        <v/>
      </c>
      <c r="E211" s="5" t="str">
        <f>IF(ISERROR(VLOOKUP(B211,'START LİSTE'!$B$6:$F$1254,4,0)),"",VLOOKUP(B211,'START LİSTE'!$B$6:$F$1254,4,0))</f>
        <v/>
      </c>
      <c r="F211" s="6" t="str">
        <f>IF(ISERROR(VLOOKUP($B211,'START LİSTE'!$B$6:$F$1254,5,0)),"",VLOOKUP($B211,'START LİSTE'!$B$6:$F$1254,5,0))</f>
        <v/>
      </c>
      <c r="G211" s="91"/>
      <c r="H211" s="7" t="str">
        <f t="shared" si="9"/>
        <v/>
      </c>
      <c r="I211" s="70" t="str">
        <f>IF(ISERROR(VLOOKUP($B211,'START LİSTE'!$B$6:$G$1254,6,0)),"",VLOOKUP($B211,'START LİSTE'!$B$6:$G$1254,6,0))</f>
        <v/>
      </c>
    </row>
    <row r="212" spans="1:9" ht="18" customHeight="1" x14ac:dyDescent="0.2">
      <c r="A212" s="2" t="str">
        <f t="shared" si="8"/>
        <v/>
      </c>
      <c r="B212" s="3"/>
      <c r="C212" s="4" t="str">
        <f>IF(ISERROR(VLOOKUP(B212,'START LİSTE'!$B$6:$F$1254,2,0)),"",VLOOKUP(B212,'START LİSTE'!$B$6:$F$1254,2,0))</f>
        <v/>
      </c>
      <c r="D212" s="4" t="str">
        <f>IF(ISERROR(VLOOKUP(B212,'START LİSTE'!$B$6:$F$1254,3,0)),"",VLOOKUP(B212,'START LİSTE'!$B$6:$F$1254,3,0))</f>
        <v/>
      </c>
      <c r="E212" s="5" t="str">
        <f>IF(ISERROR(VLOOKUP(B212,'START LİSTE'!$B$6:$F$1254,4,0)),"",VLOOKUP(B212,'START LİSTE'!$B$6:$F$1254,4,0))</f>
        <v/>
      </c>
      <c r="F212" s="6" t="str">
        <f>IF(ISERROR(VLOOKUP($B212,'START LİSTE'!$B$6:$F$1254,5,0)),"",VLOOKUP($B212,'START LİSTE'!$B$6:$F$1254,5,0))</f>
        <v/>
      </c>
      <c r="G212" s="91"/>
      <c r="H212" s="7" t="str">
        <f t="shared" si="9"/>
        <v/>
      </c>
      <c r="I212" s="70" t="str">
        <f>IF(ISERROR(VLOOKUP($B212,'START LİSTE'!$B$6:$G$1254,6,0)),"",VLOOKUP($B212,'START LİSTE'!$B$6:$G$1254,6,0))</f>
        <v/>
      </c>
    </row>
    <row r="213" spans="1:9" ht="18" customHeight="1" x14ac:dyDescent="0.2">
      <c r="A213" s="2" t="str">
        <f t="shared" si="8"/>
        <v/>
      </c>
      <c r="B213" s="3"/>
      <c r="C213" s="4" t="str">
        <f>IF(ISERROR(VLOOKUP(B213,'START LİSTE'!$B$6:$F$1254,2,0)),"",VLOOKUP(B213,'START LİSTE'!$B$6:$F$1254,2,0))</f>
        <v/>
      </c>
      <c r="D213" s="4" t="str">
        <f>IF(ISERROR(VLOOKUP(B213,'START LİSTE'!$B$6:$F$1254,3,0)),"",VLOOKUP(B213,'START LİSTE'!$B$6:$F$1254,3,0))</f>
        <v/>
      </c>
      <c r="E213" s="5" t="str">
        <f>IF(ISERROR(VLOOKUP(B213,'START LİSTE'!$B$6:$F$1254,4,0)),"",VLOOKUP(B213,'START LİSTE'!$B$6:$F$1254,4,0))</f>
        <v/>
      </c>
      <c r="F213" s="6" t="str">
        <f>IF(ISERROR(VLOOKUP($B213,'START LİSTE'!$B$6:$F$1254,5,0)),"",VLOOKUP($B213,'START LİSTE'!$B$6:$F$1254,5,0))</f>
        <v/>
      </c>
      <c r="G213" s="91"/>
      <c r="H213" s="7" t="str">
        <f t="shared" si="9"/>
        <v/>
      </c>
      <c r="I213" s="70" t="str">
        <f>IF(ISERROR(VLOOKUP($B213,'START LİSTE'!$B$6:$G$1254,6,0)),"",VLOOKUP($B213,'START LİSTE'!$B$6:$G$1254,6,0))</f>
        <v/>
      </c>
    </row>
    <row r="214" spans="1:9" ht="18" customHeight="1" x14ac:dyDescent="0.2">
      <c r="A214" s="2" t="str">
        <f t="shared" si="8"/>
        <v/>
      </c>
      <c r="B214" s="3"/>
      <c r="C214" s="4" t="str">
        <f>IF(ISERROR(VLOOKUP(B214,'START LİSTE'!$B$6:$F$1254,2,0)),"",VLOOKUP(B214,'START LİSTE'!$B$6:$F$1254,2,0))</f>
        <v/>
      </c>
      <c r="D214" s="4" t="str">
        <f>IF(ISERROR(VLOOKUP(B214,'START LİSTE'!$B$6:$F$1254,3,0)),"",VLOOKUP(B214,'START LİSTE'!$B$6:$F$1254,3,0))</f>
        <v/>
      </c>
      <c r="E214" s="5" t="str">
        <f>IF(ISERROR(VLOOKUP(B214,'START LİSTE'!$B$6:$F$1254,4,0)),"",VLOOKUP(B214,'START LİSTE'!$B$6:$F$1254,4,0))</f>
        <v/>
      </c>
      <c r="F214" s="6" t="str">
        <f>IF(ISERROR(VLOOKUP($B214,'START LİSTE'!$B$6:$F$1254,5,0)),"",VLOOKUP($B214,'START LİSTE'!$B$6:$F$1254,5,0))</f>
        <v/>
      </c>
      <c r="G214" s="91"/>
      <c r="H214" s="7" t="str">
        <f t="shared" si="9"/>
        <v/>
      </c>
      <c r="I214" s="70" t="str">
        <f>IF(ISERROR(VLOOKUP($B214,'START LİSTE'!$B$6:$G$1254,6,0)),"",VLOOKUP($B214,'START LİSTE'!$B$6:$G$1254,6,0))</f>
        <v/>
      </c>
    </row>
    <row r="215" spans="1:9" ht="18" customHeight="1" x14ac:dyDescent="0.2">
      <c r="A215" s="2" t="str">
        <f t="shared" si="8"/>
        <v/>
      </c>
      <c r="B215" s="3"/>
      <c r="C215" s="4" t="str">
        <f>IF(ISERROR(VLOOKUP(B215,'START LİSTE'!$B$6:$F$1254,2,0)),"",VLOOKUP(B215,'START LİSTE'!$B$6:$F$1254,2,0))</f>
        <v/>
      </c>
      <c r="D215" s="4" t="str">
        <f>IF(ISERROR(VLOOKUP(B215,'START LİSTE'!$B$6:$F$1254,3,0)),"",VLOOKUP(B215,'START LİSTE'!$B$6:$F$1254,3,0))</f>
        <v/>
      </c>
      <c r="E215" s="5" t="str">
        <f>IF(ISERROR(VLOOKUP(B215,'START LİSTE'!$B$6:$F$1254,4,0)),"",VLOOKUP(B215,'START LİSTE'!$B$6:$F$1254,4,0))</f>
        <v/>
      </c>
      <c r="F215" s="6" t="str">
        <f>IF(ISERROR(VLOOKUP($B215,'START LİSTE'!$B$6:$F$1254,5,0)),"",VLOOKUP($B215,'START LİSTE'!$B$6:$F$1254,5,0))</f>
        <v/>
      </c>
      <c r="G215" s="91"/>
      <c r="H215" s="7" t="str">
        <f t="shared" si="9"/>
        <v/>
      </c>
      <c r="I215" s="70" t="str">
        <f>IF(ISERROR(VLOOKUP($B215,'START LİSTE'!$B$6:$G$1254,6,0)),"",VLOOKUP($B215,'START LİSTE'!$B$6:$G$1254,6,0))</f>
        <v/>
      </c>
    </row>
    <row r="216" spans="1:9" ht="18" customHeight="1" x14ac:dyDescent="0.2">
      <c r="A216" s="2" t="str">
        <f t="shared" si="8"/>
        <v/>
      </c>
      <c r="B216" s="3"/>
      <c r="C216" s="4" t="str">
        <f>IF(ISERROR(VLOOKUP(B216,'START LİSTE'!$B$6:$F$1254,2,0)),"",VLOOKUP(B216,'START LİSTE'!$B$6:$F$1254,2,0))</f>
        <v/>
      </c>
      <c r="D216" s="4" t="str">
        <f>IF(ISERROR(VLOOKUP(B216,'START LİSTE'!$B$6:$F$1254,3,0)),"",VLOOKUP(B216,'START LİSTE'!$B$6:$F$1254,3,0))</f>
        <v/>
      </c>
      <c r="E216" s="5" t="str">
        <f>IF(ISERROR(VLOOKUP(B216,'START LİSTE'!$B$6:$F$1254,4,0)),"",VLOOKUP(B216,'START LİSTE'!$B$6:$F$1254,4,0))</f>
        <v/>
      </c>
      <c r="F216" s="6" t="str">
        <f>IF(ISERROR(VLOOKUP($B216,'START LİSTE'!$B$6:$F$1254,5,0)),"",VLOOKUP($B216,'START LİSTE'!$B$6:$F$1254,5,0))</f>
        <v/>
      </c>
      <c r="G216" s="91"/>
      <c r="H216" s="7" t="str">
        <f t="shared" si="9"/>
        <v/>
      </c>
      <c r="I216" s="70" t="str">
        <f>IF(ISERROR(VLOOKUP($B216,'START LİSTE'!$B$6:$G$1254,6,0)),"",VLOOKUP($B216,'START LİSTE'!$B$6:$G$1254,6,0))</f>
        <v/>
      </c>
    </row>
    <row r="217" spans="1:9" ht="18" customHeight="1" x14ac:dyDescent="0.2">
      <c r="A217" s="2" t="str">
        <f t="shared" si="8"/>
        <v/>
      </c>
      <c r="B217" s="3"/>
      <c r="C217" s="4" t="str">
        <f>IF(ISERROR(VLOOKUP(B217,'START LİSTE'!$B$6:$F$1254,2,0)),"",VLOOKUP(B217,'START LİSTE'!$B$6:$F$1254,2,0))</f>
        <v/>
      </c>
      <c r="D217" s="4" t="str">
        <f>IF(ISERROR(VLOOKUP(B217,'START LİSTE'!$B$6:$F$1254,3,0)),"",VLOOKUP(B217,'START LİSTE'!$B$6:$F$1254,3,0))</f>
        <v/>
      </c>
      <c r="E217" s="5" t="str">
        <f>IF(ISERROR(VLOOKUP(B217,'START LİSTE'!$B$6:$F$1254,4,0)),"",VLOOKUP(B217,'START LİSTE'!$B$6:$F$1254,4,0))</f>
        <v/>
      </c>
      <c r="F217" s="6" t="str">
        <f>IF(ISERROR(VLOOKUP($B217,'START LİSTE'!$B$6:$F$1254,5,0)),"",VLOOKUP($B217,'START LİSTE'!$B$6:$F$1254,5,0))</f>
        <v/>
      </c>
      <c r="G217" s="91"/>
      <c r="H217" s="7" t="str">
        <f t="shared" si="9"/>
        <v/>
      </c>
      <c r="I217" s="70" t="str">
        <f>IF(ISERROR(VLOOKUP($B217,'START LİSTE'!$B$6:$G$1254,6,0)),"",VLOOKUP($B217,'START LİSTE'!$B$6:$G$1254,6,0))</f>
        <v/>
      </c>
    </row>
    <row r="218" spans="1:9" ht="18" customHeight="1" x14ac:dyDescent="0.2">
      <c r="A218" s="2" t="str">
        <f t="shared" si="8"/>
        <v/>
      </c>
      <c r="B218" s="3"/>
      <c r="C218" s="4" t="str">
        <f>IF(ISERROR(VLOOKUP(B218,'START LİSTE'!$B$6:$F$1254,2,0)),"",VLOOKUP(B218,'START LİSTE'!$B$6:$F$1254,2,0))</f>
        <v/>
      </c>
      <c r="D218" s="4" t="str">
        <f>IF(ISERROR(VLOOKUP(B218,'START LİSTE'!$B$6:$F$1254,3,0)),"",VLOOKUP(B218,'START LİSTE'!$B$6:$F$1254,3,0))</f>
        <v/>
      </c>
      <c r="E218" s="5" t="str">
        <f>IF(ISERROR(VLOOKUP(B218,'START LİSTE'!$B$6:$F$1254,4,0)),"",VLOOKUP(B218,'START LİSTE'!$B$6:$F$1254,4,0))</f>
        <v/>
      </c>
      <c r="F218" s="6" t="str">
        <f>IF(ISERROR(VLOOKUP($B218,'START LİSTE'!$B$6:$F$1254,5,0)),"",VLOOKUP($B218,'START LİSTE'!$B$6:$F$1254,5,0))</f>
        <v/>
      </c>
      <c r="G218" s="91"/>
      <c r="H218" s="7" t="str">
        <f t="shared" si="9"/>
        <v/>
      </c>
      <c r="I218" s="70" t="str">
        <f>IF(ISERROR(VLOOKUP($B218,'START LİSTE'!$B$6:$G$1254,6,0)),"",VLOOKUP($B218,'START LİSTE'!$B$6:$G$1254,6,0))</f>
        <v/>
      </c>
    </row>
    <row r="219" spans="1:9" ht="18" customHeight="1" x14ac:dyDescent="0.2">
      <c r="A219" s="2" t="str">
        <f t="shared" si="8"/>
        <v/>
      </c>
      <c r="B219" s="3"/>
      <c r="C219" s="4" t="str">
        <f>IF(ISERROR(VLOOKUP(B219,'START LİSTE'!$B$6:$F$1254,2,0)),"",VLOOKUP(B219,'START LİSTE'!$B$6:$F$1254,2,0))</f>
        <v/>
      </c>
      <c r="D219" s="4" t="str">
        <f>IF(ISERROR(VLOOKUP(B219,'START LİSTE'!$B$6:$F$1254,3,0)),"",VLOOKUP(B219,'START LİSTE'!$B$6:$F$1254,3,0))</f>
        <v/>
      </c>
      <c r="E219" s="5" t="str">
        <f>IF(ISERROR(VLOOKUP(B219,'START LİSTE'!$B$6:$F$1254,4,0)),"",VLOOKUP(B219,'START LİSTE'!$B$6:$F$1254,4,0))</f>
        <v/>
      </c>
      <c r="F219" s="6" t="str">
        <f>IF(ISERROR(VLOOKUP($B219,'START LİSTE'!$B$6:$F$1254,5,0)),"",VLOOKUP($B219,'START LİSTE'!$B$6:$F$1254,5,0))</f>
        <v/>
      </c>
      <c r="G219" s="91"/>
      <c r="H219" s="7" t="str">
        <f t="shared" si="9"/>
        <v/>
      </c>
      <c r="I219" s="70" t="str">
        <f>IF(ISERROR(VLOOKUP($B219,'START LİSTE'!$B$6:$G$1254,6,0)),"",VLOOKUP($B219,'START LİSTE'!$B$6:$G$1254,6,0))</f>
        <v/>
      </c>
    </row>
    <row r="220" spans="1:9" ht="18" customHeight="1" x14ac:dyDescent="0.2">
      <c r="A220" s="2" t="str">
        <f t="shared" si="8"/>
        <v/>
      </c>
      <c r="B220" s="3"/>
      <c r="C220" s="4" t="str">
        <f>IF(ISERROR(VLOOKUP(B220,'START LİSTE'!$B$6:$F$1254,2,0)),"",VLOOKUP(B220,'START LİSTE'!$B$6:$F$1254,2,0))</f>
        <v/>
      </c>
      <c r="D220" s="4" t="str">
        <f>IF(ISERROR(VLOOKUP(B220,'START LİSTE'!$B$6:$F$1254,3,0)),"",VLOOKUP(B220,'START LİSTE'!$B$6:$F$1254,3,0))</f>
        <v/>
      </c>
      <c r="E220" s="5" t="str">
        <f>IF(ISERROR(VLOOKUP(B220,'START LİSTE'!$B$6:$F$1254,4,0)),"",VLOOKUP(B220,'START LİSTE'!$B$6:$F$1254,4,0))</f>
        <v/>
      </c>
      <c r="F220" s="6" t="str">
        <f>IF(ISERROR(VLOOKUP($B220,'START LİSTE'!$B$6:$F$1254,5,0)),"",VLOOKUP($B220,'START LİSTE'!$B$6:$F$1254,5,0))</f>
        <v/>
      </c>
      <c r="G220" s="91"/>
      <c r="H220" s="7" t="str">
        <f t="shared" si="9"/>
        <v/>
      </c>
      <c r="I220" s="70" t="str">
        <f>IF(ISERROR(VLOOKUP($B220,'START LİSTE'!$B$6:$G$1254,6,0)),"",VLOOKUP($B220,'START LİSTE'!$B$6:$G$1254,6,0))</f>
        <v/>
      </c>
    </row>
    <row r="221" spans="1:9" ht="18" customHeight="1" x14ac:dyDescent="0.2">
      <c r="A221" s="2" t="str">
        <f t="shared" si="8"/>
        <v/>
      </c>
      <c r="B221" s="3"/>
      <c r="C221" s="4" t="str">
        <f>IF(ISERROR(VLOOKUP(B221,'START LİSTE'!$B$6:$F$1254,2,0)),"",VLOOKUP(B221,'START LİSTE'!$B$6:$F$1254,2,0))</f>
        <v/>
      </c>
      <c r="D221" s="4" t="str">
        <f>IF(ISERROR(VLOOKUP(B221,'START LİSTE'!$B$6:$F$1254,3,0)),"",VLOOKUP(B221,'START LİSTE'!$B$6:$F$1254,3,0))</f>
        <v/>
      </c>
      <c r="E221" s="5" t="str">
        <f>IF(ISERROR(VLOOKUP(B221,'START LİSTE'!$B$6:$F$1254,4,0)),"",VLOOKUP(B221,'START LİSTE'!$B$6:$F$1254,4,0))</f>
        <v/>
      </c>
      <c r="F221" s="6" t="str">
        <f>IF(ISERROR(VLOOKUP($B221,'START LİSTE'!$B$6:$F$1254,5,0)),"",VLOOKUP($B221,'START LİSTE'!$B$6:$F$1254,5,0))</f>
        <v/>
      </c>
      <c r="G221" s="91"/>
      <c r="H221" s="7" t="str">
        <f t="shared" si="9"/>
        <v/>
      </c>
      <c r="I221" s="70" t="str">
        <f>IF(ISERROR(VLOOKUP($B221,'START LİSTE'!$B$6:$G$1254,6,0)),"",VLOOKUP($B221,'START LİSTE'!$B$6:$G$1254,6,0))</f>
        <v/>
      </c>
    </row>
    <row r="222" spans="1:9" ht="18" customHeight="1" x14ac:dyDescent="0.2">
      <c r="A222" s="2" t="str">
        <f t="shared" si="8"/>
        <v/>
      </c>
      <c r="B222" s="3"/>
      <c r="C222" s="4" t="str">
        <f>IF(ISERROR(VLOOKUP(B222,'START LİSTE'!$B$6:$F$1254,2,0)),"",VLOOKUP(B222,'START LİSTE'!$B$6:$F$1254,2,0))</f>
        <v/>
      </c>
      <c r="D222" s="4" t="str">
        <f>IF(ISERROR(VLOOKUP(B222,'START LİSTE'!$B$6:$F$1254,3,0)),"",VLOOKUP(B222,'START LİSTE'!$B$6:$F$1254,3,0))</f>
        <v/>
      </c>
      <c r="E222" s="5" t="str">
        <f>IF(ISERROR(VLOOKUP(B222,'START LİSTE'!$B$6:$F$1254,4,0)),"",VLOOKUP(B222,'START LİSTE'!$B$6:$F$1254,4,0))</f>
        <v/>
      </c>
      <c r="F222" s="6" t="str">
        <f>IF(ISERROR(VLOOKUP($B222,'START LİSTE'!$B$6:$F$1254,5,0)),"",VLOOKUP($B222,'START LİSTE'!$B$6:$F$1254,5,0))</f>
        <v/>
      </c>
      <c r="G222" s="91"/>
      <c r="H222" s="7" t="str">
        <f t="shared" si="9"/>
        <v/>
      </c>
      <c r="I222" s="70" t="str">
        <f>IF(ISERROR(VLOOKUP($B222,'START LİSTE'!$B$6:$G$1254,6,0)),"",VLOOKUP($B222,'START LİSTE'!$B$6:$G$1254,6,0))</f>
        <v/>
      </c>
    </row>
    <row r="223" spans="1:9" ht="18" customHeight="1" x14ac:dyDescent="0.2">
      <c r="A223" s="2" t="str">
        <f t="shared" si="8"/>
        <v/>
      </c>
      <c r="B223" s="3"/>
      <c r="C223" s="4" t="str">
        <f>IF(ISERROR(VLOOKUP(B223,'START LİSTE'!$B$6:$F$1254,2,0)),"",VLOOKUP(B223,'START LİSTE'!$B$6:$F$1254,2,0))</f>
        <v/>
      </c>
      <c r="D223" s="4" t="str">
        <f>IF(ISERROR(VLOOKUP(B223,'START LİSTE'!$B$6:$F$1254,3,0)),"",VLOOKUP(B223,'START LİSTE'!$B$6:$F$1254,3,0))</f>
        <v/>
      </c>
      <c r="E223" s="5" t="str">
        <f>IF(ISERROR(VLOOKUP(B223,'START LİSTE'!$B$6:$F$1254,4,0)),"",VLOOKUP(B223,'START LİSTE'!$B$6:$F$1254,4,0))</f>
        <v/>
      </c>
      <c r="F223" s="6" t="str">
        <f>IF(ISERROR(VLOOKUP($B223,'START LİSTE'!$B$6:$F$1254,5,0)),"",VLOOKUP($B223,'START LİSTE'!$B$6:$F$1254,5,0))</f>
        <v/>
      </c>
      <c r="G223" s="91"/>
      <c r="H223" s="7" t="str">
        <f t="shared" si="9"/>
        <v/>
      </c>
      <c r="I223" s="70" t="str">
        <f>IF(ISERROR(VLOOKUP($B223,'START LİSTE'!$B$6:$G$1254,6,0)),"",VLOOKUP($B223,'START LİSTE'!$B$6:$G$1254,6,0))</f>
        <v/>
      </c>
    </row>
    <row r="224" spans="1:9" ht="18" customHeight="1" x14ac:dyDescent="0.2">
      <c r="A224" s="2" t="str">
        <f t="shared" si="8"/>
        <v/>
      </c>
      <c r="B224" s="3"/>
      <c r="C224" s="4" t="str">
        <f>IF(ISERROR(VLOOKUP(B224,'START LİSTE'!$B$6:$F$1254,2,0)),"",VLOOKUP(B224,'START LİSTE'!$B$6:$F$1254,2,0))</f>
        <v/>
      </c>
      <c r="D224" s="4" t="str">
        <f>IF(ISERROR(VLOOKUP(B224,'START LİSTE'!$B$6:$F$1254,3,0)),"",VLOOKUP(B224,'START LİSTE'!$B$6:$F$1254,3,0))</f>
        <v/>
      </c>
      <c r="E224" s="5" t="str">
        <f>IF(ISERROR(VLOOKUP(B224,'START LİSTE'!$B$6:$F$1254,4,0)),"",VLOOKUP(B224,'START LİSTE'!$B$6:$F$1254,4,0))</f>
        <v/>
      </c>
      <c r="F224" s="6" t="str">
        <f>IF(ISERROR(VLOOKUP($B224,'START LİSTE'!$B$6:$F$1254,5,0)),"",VLOOKUP($B224,'START LİSTE'!$B$6:$F$1254,5,0))</f>
        <v/>
      </c>
      <c r="G224" s="91"/>
      <c r="H224" s="7" t="str">
        <f t="shared" si="9"/>
        <v/>
      </c>
      <c r="I224" s="70" t="str">
        <f>IF(ISERROR(VLOOKUP($B224,'START LİSTE'!$B$6:$G$1254,6,0)),"",VLOOKUP($B224,'START LİSTE'!$B$6:$G$1254,6,0))</f>
        <v/>
      </c>
    </row>
    <row r="225" spans="1:9" ht="18" customHeight="1" x14ac:dyDescent="0.2">
      <c r="A225" s="2" t="str">
        <f t="shared" si="8"/>
        <v/>
      </c>
      <c r="B225" s="3"/>
      <c r="C225" s="4" t="str">
        <f>IF(ISERROR(VLOOKUP(B225,'START LİSTE'!$B$6:$F$1254,2,0)),"",VLOOKUP(B225,'START LİSTE'!$B$6:$F$1254,2,0))</f>
        <v/>
      </c>
      <c r="D225" s="4" t="str">
        <f>IF(ISERROR(VLOOKUP(B225,'START LİSTE'!$B$6:$F$1254,3,0)),"",VLOOKUP(B225,'START LİSTE'!$B$6:$F$1254,3,0))</f>
        <v/>
      </c>
      <c r="E225" s="5" t="str">
        <f>IF(ISERROR(VLOOKUP(B225,'START LİSTE'!$B$6:$F$1254,4,0)),"",VLOOKUP(B225,'START LİSTE'!$B$6:$F$1254,4,0))</f>
        <v/>
      </c>
      <c r="F225" s="6" t="str">
        <f>IF(ISERROR(VLOOKUP($B225,'START LİSTE'!$B$6:$F$1254,5,0)),"",VLOOKUP($B225,'START LİSTE'!$B$6:$F$1254,5,0))</f>
        <v/>
      </c>
      <c r="G225" s="91"/>
      <c r="H225" s="7" t="str">
        <f t="shared" si="9"/>
        <v/>
      </c>
      <c r="I225" s="70" t="str">
        <f>IF(ISERROR(VLOOKUP($B225,'START LİSTE'!$B$6:$G$1254,6,0)),"",VLOOKUP($B225,'START LİSTE'!$B$6:$G$1254,6,0))</f>
        <v/>
      </c>
    </row>
    <row r="226" spans="1:9" ht="18" customHeight="1" x14ac:dyDescent="0.2">
      <c r="A226" s="2" t="str">
        <f t="shared" si="8"/>
        <v/>
      </c>
      <c r="B226" s="3"/>
      <c r="C226" s="4" t="str">
        <f>IF(ISERROR(VLOOKUP(B226,'START LİSTE'!$B$6:$F$1254,2,0)),"",VLOOKUP(B226,'START LİSTE'!$B$6:$F$1254,2,0))</f>
        <v/>
      </c>
      <c r="D226" s="4" t="str">
        <f>IF(ISERROR(VLOOKUP(B226,'START LİSTE'!$B$6:$F$1254,3,0)),"",VLOOKUP(B226,'START LİSTE'!$B$6:$F$1254,3,0))</f>
        <v/>
      </c>
      <c r="E226" s="5" t="str">
        <f>IF(ISERROR(VLOOKUP(B226,'START LİSTE'!$B$6:$F$1254,4,0)),"",VLOOKUP(B226,'START LİSTE'!$B$6:$F$1254,4,0))</f>
        <v/>
      </c>
      <c r="F226" s="6" t="str">
        <f>IF(ISERROR(VLOOKUP($B226,'START LİSTE'!$B$6:$F$1254,5,0)),"",VLOOKUP($B226,'START LİSTE'!$B$6:$F$1254,5,0))</f>
        <v/>
      </c>
      <c r="G226" s="91"/>
      <c r="H226" s="7" t="str">
        <f t="shared" si="9"/>
        <v/>
      </c>
      <c r="I226" s="70" t="str">
        <f>IF(ISERROR(VLOOKUP($B226,'START LİSTE'!$B$6:$G$1254,6,0)),"",VLOOKUP($B226,'START LİSTE'!$B$6:$G$1254,6,0))</f>
        <v/>
      </c>
    </row>
    <row r="227" spans="1:9" ht="18" customHeight="1" x14ac:dyDescent="0.2">
      <c r="A227" s="2" t="str">
        <f t="shared" si="8"/>
        <v/>
      </c>
      <c r="B227" s="3"/>
      <c r="C227" s="4" t="str">
        <f>IF(ISERROR(VLOOKUP(B227,'START LİSTE'!$B$6:$F$1254,2,0)),"",VLOOKUP(B227,'START LİSTE'!$B$6:$F$1254,2,0))</f>
        <v/>
      </c>
      <c r="D227" s="4" t="str">
        <f>IF(ISERROR(VLOOKUP(B227,'START LİSTE'!$B$6:$F$1254,3,0)),"",VLOOKUP(B227,'START LİSTE'!$B$6:$F$1254,3,0))</f>
        <v/>
      </c>
      <c r="E227" s="5" t="str">
        <f>IF(ISERROR(VLOOKUP(B227,'START LİSTE'!$B$6:$F$1254,4,0)),"",VLOOKUP(B227,'START LİSTE'!$B$6:$F$1254,4,0))</f>
        <v/>
      </c>
      <c r="F227" s="6" t="str">
        <f>IF(ISERROR(VLOOKUP($B227,'START LİSTE'!$B$6:$F$1254,5,0)),"",VLOOKUP($B227,'START LİSTE'!$B$6:$F$1254,5,0))</f>
        <v/>
      </c>
      <c r="G227" s="91"/>
      <c r="H227" s="7" t="str">
        <f t="shared" si="9"/>
        <v/>
      </c>
      <c r="I227" s="70" t="str">
        <f>IF(ISERROR(VLOOKUP($B227,'START LİSTE'!$B$6:$G$1254,6,0)),"",VLOOKUP($B227,'START LİSTE'!$B$6:$G$1254,6,0))</f>
        <v/>
      </c>
    </row>
    <row r="228" spans="1:9" ht="18" customHeight="1" x14ac:dyDescent="0.2">
      <c r="A228" s="2" t="str">
        <f t="shared" si="8"/>
        <v/>
      </c>
      <c r="B228" s="3"/>
      <c r="C228" s="4" t="str">
        <f>IF(ISERROR(VLOOKUP(B228,'START LİSTE'!$B$6:$F$1254,2,0)),"",VLOOKUP(B228,'START LİSTE'!$B$6:$F$1254,2,0))</f>
        <v/>
      </c>
      <c r="D228" s="4" t="str">
        <f>IF(ISERROR(VLOOKUP(B228,'START LİSTE'!$B$6:$F$1254,3,0)),"",VLOOKUP(B228,'START LİSTE'!$B$6:$F$1254,3,0))</f>
        <v/>
      </c>
      <c r="E228" s="5" t="str">
        <f>IF(ISERROR(VLOOKUP(B228,'START LİSTE'!$B$6:$F$1254,4,0)),"",VLOOKUP(B228,'START LİSTE'!$B$6:$F$1254,4,0))</f>
        <v/>
      </c>
      <c r="F228" s="6" t="str">
        <f>IF(ISERROR(VLOOKUP($B228,'START LİSTE'!$B$6:$F$1254,5,0)),"",VLOOKUP($B228,'START LİSTE'!$B$6:$F$1254,5,0))</f>
        <v/>
      </c>
      <c r="G228" s="91"/>
      <c r="H228" s="7" t="str">
        <f t="shared" si="9"/>
        <v/>
      </c>
      <c r="I228" s="70" t="str">
        <f>IF(ISERROR(VLOOKUP($B228,'START LİSTE'!$B$6:$G$1254,6,0)),"",VLOOKUP($B228,'START LİSTE'!$B$6:$G$1254,6,0))</f>
        <v/>
      </c>
    </row>
    <row r="229" spans="1:9" ht="18" customHeight="1" x14ac:dyDescent="0.2">
      <c r="A229" s="2" t="str">
        <f t="shared" si="8"/>
        <v/>
      </c>
      <c r="B229" s="3"/>
      <c r="C229" s="4" t="str">
        <f>IF(ISERROR(VLOOKUP(B229,'START LİSTE'!$B$6:$F$1254,2,0)),"",VLOOKUP(B229,'START LİSTE'!$B$6:$F$1254,2,0))</f>
        <v/>
      </c>
      <c r="D229" s="4" t="str">
        <f>IF(ISERROR(VLOOKUP(B229,'START LİSTE'!$B$6:$F$1254,3,0)),"",VLOOKUP(B229,'START LİSTE'!$B$6:$F$1254,3,0))</f>
        <v/>
      </c>
      <c r="E229" s="5" t="str">
        <f>IF(ISERROR(VLOOKUP(B229,'START LİSTE'!$B$6:$F$1254,4,0)),"",VLOOKUP(B229,'START LİSTE'!$B$6:$F$1254,4,0))</f>
        <v/>
      </c>
      <c r="F229" s="6" t="str">
        <f>IF(ISERROR(VLOOKUP($B229,'START LİSTE'!$B$6:$F$1254,5,0)),"",VLOOKUP($B229,'START LİSTE'!$B$6:$F$1254,5,0))</f>
        <v/>
      </c>
      <c r="G229" s="91"/>
      <c r="H229" s="7" t="str">
        <f t="shared" si="9"/>
        <v/>
      </c>
      <c r="I229" s="70" t="str">
        <f>IF(ISERROR(VLOOKUP($B229,'START LİSTE'!$B$6:$G$1254,6,0)),"",VLOOKUP($B229,'START LİSTE'!$B$6:$G$1254,6,0))</f>
        <v/>
      </c>
    </row>
    <row r="230" spans="1:9" ht="18" customHeight="1" x14ac:dyDescent="0.2">
      <c r="A230" s="2" t="str">
        <f t="shared" si="8"/>
        <v/>
      </c>
      <c r="B230" s="3"/>
      <c r="C230" s="4" t="str">
        <f>IF(ISERROR(VLOOKUP(B230,'START LİSTE'!$B$6:$F$1254,2,0)),"",VLOOKUP(B230,'START LİSTE'!$B$6:$F$1254,2,0))</f>
        <v/>
      </c>
      <c r="D230" s="4" t="str">
        <f>IF(ISERROR(VLOOKUP(B230,'START LİSTE'!$B$6:$F$1254,3,0)),"",VLOOKUP(B230,'START LİSTE'!$B$6:$F$1254,3,0))</f>
        <v/>
      </c>
      <c r="E230" s="5" t="str">
        <f>IF(ISERROR(VLOOKUP(B230,'START LİSTE'!$B$6:$F$1254,4,0)),"",VLOOKUP(B230,'START LİSTE'!$B$6:$F$1254,4,0))</f>
        <v/>
      </c>
      <c r="F230" s="6" t="str">
        <f>IF(ISERROR(VLOOKUP($B230,'START LİSTE'!$B$6:$F$1254,5,0)),"",VLOOKUP($B230,'START LİSTE'!$B$6:$F$1254,5,0))</f>
        <v/>
      </c>
      <c r="G230" s="91"/>
      <c r="H230" s="7" t="str">
        <f t="shared" si="9"/>
        <v/>
      </c>
      <c r="I230" s="70" t="str">
        <f>IF(ISERROR(VLOOKUP($B230,'START LİSTE'!$B$6:$G$1254,6,0)),"",VLOOKUP($B230,'START LİSTE'!$B$6:$G$1254,6,0))</f>
        <v/>
      </c>
    </row>
    <row r="231" spans="1:9" ht="18" customHeight="1" x14ac:dyDescent="0.2">
      <c r="A231" s="2" t="str">
        <f t="shared" si="8"/>
        <v/>
      </c>
      <c r="B231" s="3"/>
      <c r="C231" s="4" t="str">
        <f>IF(ISERROR(VLOOKUP(B231,'START LİSTE'!$B$6:$F$1254,2,0)),"",VLOOKUP(B231,'START LİSTE'!$B$6:$F$1254,2,0))</f>
        <v/>
      </c>
      <c r="D231" s="4" t="str">
        <f>IF(ISERROR(VLOOKUP(B231,'START LİSTE'!$B$6:$F$1254,3,0)),"",VLOOKUP(B231,'START LİSTE'!$B$6:$F$1254,3,0))</f>
        <v/>
      </c>
      <c r="E231" s="5" t="str">
        <f>IF(ISERROR(VLOOKUP(B231,'START LİSTE'!$B$6:$F$1254,4,0)),"",VLOOKUP(B231,'START LİSTE'!$B$6:$F$1254,4,0))</f>
        <v/>
      </c>
      <c r="F231" s="6" t="str">
        <f>IF(ISERROR(VLOOKUP($B231,'START LİSTE'!$B$6:$F$1254,5,0)),"",VLOOKUP($B231,'START LİSTE'!$B$6:$F$1254,5,0))</f>
        <v/>
      </c>
      <c r="G231" s="91"/>
      <c r="H231" s="7" t="str">
        <f t="shared" si="9"/>
        <v/>
      </c>
      <c r="I231" s="70" t="str">
        <f>IF(ISERROR(VLOOKUP($B231,'START LİSTE'!$B$6:$G$1254,6,0)),"",VLOOKUP($B231,'START LİSTE'!$B$6:$G$1254,6,0))</f>
        <v/>
      </c>
    </row>
    <row r="232" spans="1:9" ht="18" customHeight="1" x14ac:dyDescent="0.2">
      <c r="A232" s="2" t="str">
        <f t="shared" si="8"/>
        <v/>
      </c>
      <c r="B232" s="3"/>
      <c r="C232" s="4" t="str">
        <f>IF(ISERROR(VLOOKUP(B232,'START LİSTE'!$B$6:$F$1254,2,0)),"",VLOOKUP(B232,'START LİSTE'!$B$6:$F$1254,2,0))</f>
        <v/>
      </c>
      <c r="D232" s="4" t="str">
        <f>IF(ISERROR(VLOOKUP(B232,'START LİSTE'!$B$6:$F$1254,3,0)),"",VLOOKUP(B232,'START LİSTE'!$B$6:$F$1254,3,0))</f>
        <v/>
      </c>
      <c r="E232" s="5" t="str">
        <f>IF(ISERROR(VLOOKUP(B232,'START LİSTE'!$B$6:$F$1254,4,0)),"",VLOOKUP(B232,'START LİSTE'!$B$6:$F$1254,4,0))</f>
        <v/>
      </c>
      <c r="F232" s="6" t="str">
        <f>IF(ISERROR(VLOOKUP($B232,'START LİSTE'!$B$6:$F$1254,5,0)),"",VLOOKUP($B232,'START LİSTE'!$B$6:$F$1254,5,0))</f>
        <v/>
      </c>
      <c r="G232" s="91"/>
      <c r="H232" s="7" t="str">
        <f t="shared" si="9"/>
        <v/>
      </c>
      <c r="I232" s="70" t="str">
        <f>IF(ISERROR(VLOOKUP($B232,'START LİSTE'!$B$6:$G$1254,6,0)),"",VLOOKUP($B232,'START LİSTE'!$B$6:$G$1254,6,0))</f>
        <v/>
      </c>
    </row>
    <row r="233" spans="1:9" ht="18" customHeight="1" x14ac:dyDescent="0.2">
      <c r="A233" s="2" t="str">
        <f t="shared" si="8"/>
        <v/>
      </c>
      <c r="B233" s="3"/>
      <c r="C233" s="4" t="str">
        <f>IF(ISERROR(VLOOKUP(B233,'START LİSTE'!$B$6:$F$1254,2,0)),"",VLOOKUP(B233,'START LİSTE'!$B$6:$F$1254,2,0))</f>
        <v/>
      </c>
      <c r="D233" s="4" t="str">
        <f>IF(ISERROR(VLOOKUP(B233,'START LİSTE'!$B$6:$F$1254,3,0)),"",VLOOKUP(B233,'START LİSTE'!$B$6:$F$1254,3,0))</f>
        <v/>
      </c>
      <c r="E233" s="5" t="str">
        <f>IF(ISERROR(VLOOKUP(B233,'START LİSTE'!$B$6:$F$1254,4,0)),"",VLOOKUP(B233,'START LİSTE'!$B$6:$F$1254,4,0))</f>
        <v/>
      </c>
      <c r="F233" s="6" t="str">
        <f>IF(ISERROR(VLOOKUP($B233,'START LİSTE'!$B$6:$F$1254,5,0)),"",VLOOKUP($B233,'START LİSTE'!$B$6:$F$1254,5,0))</f>
        <v/>
      </c>
      <c r="G233" s="91"/>
      <c r="H233" s="7" t="str">
        <f t="shared" si="9"/>
        <v/>
      </c>
      <c r="I233" s="70" t="str">
        <f>IF(ISERROR(VLOOKUP($B233,'START LİSTE'!$B$6:$G$1254,6,0)),"",VLOOKUP($B233,'START LİSTE'!$B$6:$G$1254,6,0))</f>
        <v/>
      </c>
    </row>
    <row r="234" spans="1:9" ht="18" customHeight="1" x14ac:dyDescent="0.2">
      <c r="A234" s="2" t="str">
        <f t="shared" si="8"/>
        <v/>
      </c>
      <c r="B234" s="3"/>
      <c r="C234" s="4" t="str">
        <f>IF(ISERROR(VLOOKUP(B234,'START LİSTE'!$B$6:$F$1254,2,0)),"",VLOOKUP(B234,'START LİSTE'!$B$6:$F$1254,2,0))</f>
        <v/>
      </c>
      <c r="D234" s="4" t="str">
        <f>IF(ISERROR(VLOOKUP(B234,'START LİSTE'!$B$6:$F$1254,3,0)),"",VLOOKUP(B234,'START LİSTE'!$B$6:$F$1254,3,0))</f>
        <v/>
      </c>
      <c r="E234" s="5" t="str">
        <f>IF(ISERROR(VLOOKUP(B234,'START LİSTE'!$B$6:$F$1254,4,0)),"",VLOOKUP(B234,'START LİSTE'!$B$6:$F$1254,4,0))</f>
        <v/>
      </c>
      <c r="F234" s="6" t="str">
        <f>IF(ISERROR(VLOOKUP($B234,'START LİSTE'!$B$6:$F$1254,5,0)),"",VLOOKUP($B234,'START LİSTE'!$B$6:$F$1254,5,0))</f>
        <v/>
      </c>
      <c r="G234" s="91"/>
      <c r="H234" s="7" t="str">
        <f t="shared" si="9"/>
        <v/>
      </c>
      <c r="I234" s="70" t="str">
        <f>IF(ISERROR(VLOOKUP($B234,'START LİSTE'!$B$6:$G$1254,6,0)),"",VLOOKUP($B234,'START LİSTE'!$B$6:$G$1254,6,0))</f>
        <v/>
      </c>
    </row>
    <row r="235" spans="1:9" ht="18" customHeight="1" x14ac:dyDescent="0.2">
      <c r="A235" s="2" t="str">
        <f t="shared" si="8"/>
        <v/>
      </c>
      <c r="B235" s="3"/>
      <c r="C235" s="4" t="str">
        <f>IF(ISERROR(VLOOKUP(B235,'START LİSTE'!$B$6:$F$1254,2,0)),"",VLOOKUP(B235,'START LİSTE'!$B$6:$F$1254,2,0))</f>
        <v/>
      </c>
      <c r="D235" s="4" t="str">
        <f>IF(ISERROR(VLOOKUP(B235,'START LİSTE'!$B$6:$F$1254,3,0)),"",VLOOKUP(B235,'START LİSTE'!$B$6:$F$1254,3,0))</f>
        <v/>
      </c>
      <c r="E235" s="5" t="str">
        <f>IF(ISERROR(VLOOKUP(B235,'START LİSTE'!$B$6:$F$1254,4,0)),"",VLOOKUP(B235,'START LİSTE'!$B$6:$F$1254,4,0))</f>
        <v/>
      </c>
      <c r="F235" s="6" t="str">
        <f>IF(ISERROR(VLOOKUP($B235,'START LİSTE'!$B$6:$F$1254,5,0)),"",VLOOKUP($B235,'START LİSTE'!$B$6:$F$1254,5,0))</f>
        <v/>
      </c>
      <c r="G235" s="91"/>
      <c r="H235" s="7" t="str">
        <f t="shared" si="9"/>
        <v/>
      </c>
      <c r="I235" s="70" t="str">
        <f>IF(ISERROR(VLOOKUP($B235,'START LİSTE'!$B$6:$G$1254,6,0)),"",VLOOKUP($B235,'START LİSTE'!$B$6:$G$1254,6,0))</f>
        <v/>
      </c>
    </row>
    <row r="236" spans="1:9" ht="18" customHeight="1" x14ac:dyDescent="0.2">
      <c r="A236" s="2" t="str">
        <f t="shared" si="8"/>
        <v/>
      </c>
      <c r="B236" s="3"/>
      <c r="C236" s="4" t="str">
        <f>IF(ISERROR(VLOOKUP(B236,'START LİSTE'!$B$6:$F$1254,2,0)),"",VLOOKUP(B236,'START LİSTE'!$B$6:$F$1254,2,0))</f>
        <v/>
      </c>
      <c r="D236" s="4" t="str">
        <f>IF(ISERROR(VLOOKUP(B236,'START LİSTE'!$B$6:$F$1254,3,0)),"",VLOOKUP(B236,'START LİSTE'!$B$6:$F$1254,3,0))</f>
        <v/>
      </c>
      <c r="E236" s="5" t="str">
        <f>IF(ISERROR(VLOOKUP(B236,'START LİSTE'!$B$6:$F$1254,4,0)),"",VLOOKUP(B236,'START LİSTE'!$B$6:$F$1254,4,0))</f>
        <v/>
      </c>
      <c r="F236" s="6" t="str">
        <f>IF(ISERROR(VLOOKUP($B236,'START LİSTE'!$B$6:$F$1254,5,0)),"",VLOOKUP($B236,'START LİSTE'!$B$6:$F$1254,5,0))</f>
        <v/>
      </c>
      <c r="G236" s="91"/>
      <c r="H236" s="7" t="str">
        <f t="shared" si="9"/>
        <v/>
      </c>
      <c r="I236" s="70" t="str">
        <f>IF(ISERROR(VLOOKUP($B236,'START LİSTE'!$B$6:$G$1254,6,0)),"",VLOOKUP($B236,'START LİSTE'!$B$6:$G$1254,6,0))</f>
        <v/>
      </c>
    </row>
    <row r="237" spans="1:9" ht="18" customHeight="1" x14ac:dyDescent="0.2">
      <c r="A237" s="2" t="str">
        <f t="shared" si="8"/>
        <v/>
      </c>
      <c r="B237" s="3"/>
      <c r="C237" s="4" t="str">
        <f>IF(ISERROR(VLOOKUP(B237,'START LİSTE'!$B$6:$F$1254,2,0)),"",VLOOKUP(B237,'START LİSTE'!$B$6:$F$1254,2,0))</f>
        <v/>
      </c>
      <c r="D237" s="4" t="str">
        <f>IF(ISERROR(VLOOKUP(B237,'START LİSTE'!$B$6:$F$1254,3,0)),"",VLOOKUP(B237,'START LİSTE'!$B$6:$F$1254,3,0))</f>
        <v/>
      </c>
      <c r="E237" s="5" t="str">
        <f>IF(ISERROR(VLOOKUP(B237,'START LİSTE'!$B$6:$F$1254,4,0)),"",VLOOKUP(B237,'START LİSTE'!$B$6:$F$1254,4,0))</f>
        <v/>
      </c>
      <c r="F237" s="6" t="str">
        <f>IF(ISERROR(VLOOKUP($B237,'START LİSTE'!$B$6:$F$1254,5,0)),"",VLOOKUP($B237,'START LİSTE'!$B$6:$F$1254,5,0))</f>
        <v/>
      </c>
      <c r="G237" s="91"/>
      <c r="H237" s="7" t="str">
        <f t="shared" si="9"/>
        <v/>
      </c>
      <c r="I237" s="70" t="str">
        <f>IF(ISERROR(VLOOKUP($B237,'START LİSTE'!$B$6:$G$1254,6,0)),"",VLOOKUP($B237,'START LİSTE'!$B$6:$G$1254,6,0))</f>
        <v/>
      </c>
    </row>
    <row r="238" spans="1:9" ht="18" customHeight="1" x14ac:dyDescent="0.2">
      <c r="A238" s="2" t="str">
        <f t="shared" si="8"/>
        <v/>
      </c>
      <c r="B238" s="3"/>
      <c r="C238" s="4" t="str">
        <f>IF(ISERROR(VLOOKUP(B238,'START LİSTE'!$B$6:$F$1254,2,0)),"",VLOOKUP(B238,'START LİSTE'!$B$6:$F$1254,2,0))</f>
        <v/>
      </c>
      <c r="D238" s="4" t="str">
        <f>IF(ISERROR(VLOOKUP(B238,'START LİSTE'!$B$6:$F$1254,3,0)),"",VLOOKUP(B238,'START LİSTE'!$B$6:$F$1254,3,0))</f>
        <v/>
      </c>
      <c r="E238" s="5" t="str">
        <f>IF(ISERROR(VLOOKUP(B238,'START LİSTE'!$B$6:$F$1254,4,0)),"",VLOOKUP(B238,'START LİSTE'!$B$6:$F$1254,4,0))</f>
        <v/>
      </c>
      <c r="F238" s="6" t="str">
        <f>IF(ISERROR(VLOOKUP($B238,'START LİSTE'!$B$6:$F$1254,5,0)),"",VLOOKUP($B238,'START LİSTE'!$B$6:$F$1254,5,0))</f>
        <v/>
      </c>
      <c r="G238" s="91"/>
      <c r="H238" s="7" t="str">
        <f t="shared" si="9"/>
        <v/>
      </c>
      <c r="I238" s="70" t="str">
        <f>IF(ISERROR(VLOOKUP($B238,'START LİSTE'!$B$6:$G$1254,6,0)),"",VLOOKUP($B238,'START LİSTE'!$B$6:$G$1254,6,0))</f>
        <v/>
      </c>
    </row>
    <row r="239" spans="1:9" ht="18" customHeight="1" x14ac:dyDescent="0.2">
      <c r="A239" s="2" t="str">
        <f t="shared" si="8"/>
        <v/>
      </c>
      <c r="B239" s="3"/>
      <c r="C239" s="4" t="str">
        <f>IF(ISERROR(VLOOKUP(B239,'START LİSTE'!$B$6:$F$1254,2,0)),"",VLOOKUP(B239,'START LİSTE'!$B$6:$F$1254,2,0))</f>
        <v/>
      </c>
      <c r="D239" s="4" t="str">
        <f>IF(ISERROR(VLOOKUP(B239,'START LİSTE'!$B$6:$F$1254,3,0)),"",VLOOKUP(B239,'START LİSTE'!$B$6:$F$1254,3,0))</f>
        <v/>
      </c>
      <c r="E239" s="5" t="str">
        <f>IF(ISERROR(VLOOKUP(B239,'START LİSTE'!$B$6:$F$1254,4,0)),"",VLOOKUP(B239,'START LİSTE'!$B$6:$F$1254,4,0))</f>
        <v/>
      </c>
      <c r="F239" s="6" t="str">
        <f>IF(ISERROR(VLOOKUP($B239,'START LİSTE'!$B$6:$F$1254,5,0)),"",VLOOKUP($B239,'START LİSTE'!$B$6:$F$1254,5,0))</f>
        <v/>
      </c>
      <c r="G239" s="91"/>
      <c r="H239" s="7" t="str">
        <f t="shared" si="9"/>
        <v/>
      </c>
      <c r="I239" s="70" t="str">
        <f>IF(ISERROR(VLOOKUP($B239,'START LİSTE'!$B$6:$G$1254,6,0)),"",VLOOKUP($B239,'START LİSTE'!$B$6:$G$1254,6,0))</f>
        <v/>
      </c>
    </row>
    <row r="240" spans="1:9" ht="18" customHeight="1" x14ac:dyDescent="0.2">
      <c r="A240" s="2" t="str">
        <f t="shared" si="8"/>
        <v/>
      </c>
      <c r="B240" s="3"/>
      <c r="C240" s="4" t="str">
        <f>IF(ISERROR(VLOOKUP(B240,'START LİSTE'!$B$6:$F$1254,2,0)),"",VLOOKUP(B240,'START LİSTE'!$B$6:$F$1254,2,0))</f>
        <v/>
      </c>
      <c r="D240" s="4" t="str">
        <f>IF(ISERROR(VLOOKUP(B240,'START LİSTE'!$B$6:$F$1254,3,0)),"",VLOOKUP(B240,'START LİSTE'!$B$6:$F$1254,3,0))</f>
        <v/>
      </c>
      <c r="E240" s="5" t="str">
        <f>IF(ISERROR(VLOOKUP(B240,'START LİSTE'!$B$6:$F$1254,4,0)),"",VLOOKUP(B240,'START LİSTE'!$B$6:$F$1254,4,0))</f>
        <v/>
      </c>
      <c r="F240" s="6" t="str">
        <f>IF(ISERROR(VLOOKUP($B240,'START LİSTE'!$B$6:$F$1254,5,0)),"",VLOOKUP($B240,'START LİSTE'!$B$6:$F$1254,5,0))</f>
        <v/>
      </c>
      <c r="G240" s="91"/>
      <c r="H240" s="7" t="str">
        <f t="shared" si="9"/>
        <v/>
      </c>
      <c r="I240" s="70" t="str">
        <f>IF(ISERROR(VLOOKUP($B240,'START LİSTE'!$B$6:$G$1254,6,0)),"",VLOOKUP($B240,'START LİSTE'!$B$6:$G$1254,6,0))</f>
        <v/>
      </c>
    </row>
    <row r="241" spans="1:9" ht="18" customHeight="1" x14ac:dyDescent="0.2">
      <c r="A241" s="2" t="str">
        <f t="shared" si="8"/>
        <v/>
      </c>
      <c r="B241" s="3"/>
      <c r="C241" s="4" t="str">
        <f>IF(ISERROR(VLOOKUP(B241,'START LİSTE'!$B$6:$F$1254,2,0)),"",VLOOKUP(B241,'START LİSTE'!$B$6:$F$1254,2,0))</f>
        <v/>
      </c>
      <c r="D241" s="4" t="str">
        <f>IF(ISERROR(VLOOKUP(B241,'START LİSTE'!$B$6:$F$1254,3,0)),"",VLOOKUP(B241,'START LİSTE'!$B$6:$F$1254,3,0))</f>
        <v/>
      </c>
      <c r="E241" s="5" t="str">
        <f>IF(ISERROR(VLOOKUP(B241,'START LİSTE'!$B$6:$F$1254,4,0)),"",VLOOKUP(B241,'START LİSTE'!$B$6:$F$1254,4,0))</f>
        <v/>
      </c>
      <c r="F241" s="6" t="str">
        <f>IF(ISERROR(VLOOKUP($B241,'START LİSTE'!$B$6:$F$1254,5,0)),"",VLOOKUP($B241,'START LİSTE'!$B$6:$F$1254,5,0))</f>
        <v/>
      </c>
      <c r="G241" s="91"/>
      <c r="H241" s="7" t="str">
        <f t="shared" si="9"/>
        <v/>
      </c>
      <c r="I241" s="70" t="str">
        <f>IF(ISERROR(VLOOKUP($B241,'START LİSTE'!$B$6:$G$1254,6,0)),"",VLOOKUP($B241,'START LİSTE'!$B$6:$G$1254,6,0))</f>
        <v/>
      </c>
    </row>
    <row r="242" spans="1:9" ht="18" customHeight="1" x14ac:dyDescent="0.2">
      <c r="A242" s="2" t="str">
        <f t="shared" si="8"/>
        <v/>
      </c>
      <c r="B242" s="3"/>
      <c r="C242" s="4" t="str">
        <f>IF(ISERROR(VLOOKUP(B242,'START LİSTE'!$B$6:$F$1254,2,0)),"",VLOOKUP(B242,'START LİSTE'!$B$6:$F$1254,2,0))</f>
        <v/>
      </c>
      <c r="D242" s="4" t="str">
        <f>IF(ISERROR(VLOOKUP(B242,'START LİSTE'!$B$6:$F$1254,3,0)),"",VLOOKUP(B242,'START LİSTE'!$B$6:$F$1254,3,0))</f>
        <v/>
      </c>
      <c r="E242" s="5" t="str">
        <f>IF(ISERROR(VLOOKUP(B242,'START LİSTE'!$B$6:$F$1254,4,0)),"",VLOOKUP(B242,'START LİSTE'!$B$6:$F$1254,4,0))</f>
        <v/>
      </c>
      <c r="F242" s="6" t="str">
        <f>IF(ISERROR(VLOOKUP($B242,'START LİSTE'!$B$6:$F$1254,5,0)),"",VLOOKUP($B242,'START LİSTE'!$B$6:$F$1254,5,0))</f>
        <v/>
      </c>
      <c r="G242" s="91"/>
      <c r="H242" s="7" t="str">
        <f t="shared" si="9"/>
        <v/>
      </c>
      <c r="I242" s="70" t="str">
        <f>IF(ISERROR(VLOOKUP($B242,'START LİSTE'!$B$6:$G$1254,6,0)),"",VLOOKUP($B242,'START LİSTE'!$B$6:$G$1254,6,0))</f>
        <v/>
      </c>
    </row>
    <row r="243" spans="1:9" ht="18" customHeight="1" x14ac:dyDescent="0.2">
      <c r="A243" s="2" t="str">
        <f t="shared" si="8"/>
        <v/>
      </c>
      <c r="B243" s="3"/>
      <c r="C243" s="4" t="str">
        <f>IF(ISERROR(VLOOKUP(B243,'START LİSTE'!$B$6:$F$1254,2,0)),"",VLOOKUP(B243,'START LİSTE'!$B$6:$F$1254,2,0))</f>
        <v/>
      </c>
      <c r="D243" s="4" t="str">
        <f>IF(ISERROR(VLOOKUP(B243,'START LİSTE'!$B$6:$F$1254,3,0)),"",VLOOKUP(B243,'START LİSTE'!$B$6:$F$1254,3,0))</f>
        <v/>
      </c>
      <c r="E243" s="5" t="str">
        <f>IF(ISERROR(VLOOKUP(B243,'START LİSTE'!$B$6:$F$1254,4,0)),"",VLOOKUP(B243,'START LİSTE'!$B$6:$F$1254,4,0))</f>
        <v/>
      </c>
      <c r="F243" s="6" t="str">
        <f>IF(ISERROR(VLOOKUP($B243,'START LİSTE'!$B$6:$F$1254,5,0)),"",VLOOKUP($B243,'START LİSTE'!$B$6:$F$1254,5,0))</f>
        <v/>
      </c>
      <c r="G243" s="91"/>
      <c r="H243" s="7" t="str">
        <f t="shared" si="9"/>
        <v/>
      </c>
      <c r="I243" s="70" t="str">
        <f>IF(ISERROR(VLOOKUP($B243,'START LİSTE'!$B$6:$G$1254,6,0)),"",VLOOKUP($B243,'START LİSTE'!$B$6:$G$1254,6,0))</f>
        <v/>
      </c>
    </row>
    <row r="244" spans="1:9" ht="18" customHeight="1" x14ac:dyDescent="0.2">
      <c r="A244" s="2" t="str">
        <f t="shared" si="8"/>
        <v/>
      </c>
      <c r="B244" s="3"/>
      <c r="C244" s="4" t="str">
        <f>IF(ISERROR(VLOOKUP(B244,'START LİSTE'!$B$6:$F$1254,2,0)),"",VLOOKUP(B244,'START LİSTE'!$B$6:$F$1254,2,0))</f>
        <v/>
      </c>
      <c r="D244" s="4" t="str">
        <f>IF(ISERROR(VLOOKUP(B244,'START LİSTE'!$B$6:$F$1254,3,0)),"",VLOOKUP(B244,'START LİSTE'!$B$6:$F$1254,3,0))</f>
        <v/>
      </c>
      <c r="E244" s="5" t="str">
        <f>IF(ISERROR(VLOOKUP(B244,'START LİSTE'!$B$6:$F$1254,4,0)),"",VLOOKUP(B244,'START LİSTE'!$B$6:$F$1254,4,0))</f>
        <v/>
      </c>
      <c r="F244" s="6" t="str">
        <f>IF(ISERROR(VLOOKUP($B244,'START LİSTE'!$B$6:$F$1254,5,0)),"",VLOOKUP($B244,'START LİSTE'!$B$6:$F$1254,5,0))</f>
        <v/>
      </c>
      <c r="G244" s="91"/>
      <c r="H244" s="7" t="str">
        <f t="shared" si="9"/>
        <v/>
      </c>
      <c r="I244" s="70" t="str">
        <f>IF(ISERROR(VLOOKUP($B244,'START LİSTE'!$B$6:$G$1254,6,0)),"",VLOOKUP($B244,'START LİSTE'!$B$6:$G$1254,6,0))</f>
        <v/>
      </c>
    </row>
    <row r="245" spans="1:9" ht="18" customHeight="1" x14ac:dyDescent="0.2">
      <c r="A245" s="2" t="str">
        <f t="shared" si="8"/>
        <v/>
      </c>
      <c r="B245" s="3"/>
      <c r="C245" s="4" t="str">
        <f>IF(ISERROR(VLOOKUP(B245,'START LİSTE'!$B$6:$F$1254,2,0)),"",VLOOKUP(B245,'START LİSTE'!$B$6:$F$1254,2,0))</f>
        <v/>
      </c>
      <c r="D245" s="4" t="str">
        <f>IF(ISERROR(VLOOKUP(B245,'START LİSTE'!$B$6:$F$1254,3,0)),"",VLOOKUP(B245,'START LİSTE'!$B$6:$F$1254,3,0))</f>
        <v/>
      </c>
      <c r="E245" s="5" t="str">
        <f>IF(ISERROR(VLOOKUP(B245,'START LİSTE'!$B$6:$F$1254,4,0)),"",VLOOKUP(B245,'START LİSTE'!$B$6:$F$1254,4,0))</f>
        <v/>
      </c>
      <c r="F245" s="6" t="str">
        <f>IF(ISERROR(VLOOKUP($B245,'START LİSTE'!$B$6:$F$1254,5,0)),"",VLOOKUP($B245,'START LİSTE'!$B$6:$F$1254,5,0))</f>
        <v/>
      </c>
      <c r="G245" s="91"/>
      <c r="H245" s="7" t="str">
        <f t="shared" si="9"/>
        <v/>
      </c>
      <c r="I245" s="70" t="str">
        <f>IF(ISERROR(VLOOKUP($B245,'START LİSTE'!$B$6:$G$1254,6,0)),"",VLOOKUP($B245,'START LİSTE'!$B$6:$G$1254,6,0))</f>
        <v/>
      </c>
    </row>
    <row r="246" spans="1:9" ht="18" customHeight="1" x14ac:dyDescent="0.2">
      <c r="A246" s="2" t="str">
        <f t="shared" si="8"/>
        <v/>
      </c>
      <c r="B246" s="3"/>
      <c r="C246" s="4" t="str">
        <f>IF(ISERROR(VLOOKUP(B246,'START LİSTE'!$B$6:$F$1254,2,0)),"",VLOOKUP(B246,'START LİSTE'!$B$6:$F$1254,2,0))</f>
        <v/>
      </c>
      <c r="D246" s="4" t="str">
        <f>IF(ISERROR(VLOOKUP(B246,'START LİSTE'!$B$6:$F$1254,3,0)),"",VLOOKUP(B246,'START LİSTE'!$B$6:$F$1254,3,0))</f>
        <v/>
      </c>
      <c r="E246" s="5" t="str">
        <f>IF(ISERROR(VLOOKUP(B246,'START LİSTE'!$B$6:$F$1254,4,0)),"",VLOOKUP(B246,'START LİSTE'!$B$6:$F$1254,4,0))</f>
        <v/>
      </c>
      <c r="F246" s="6" t="str">
        <f>IF(ISERROR(VLOOKUP($B246,'START LİSTE'!$B$6:$F$1254,5,0)),"",VLOOKUP($B246,'START LİSTE'!$B$6:$F$1254,5,0))</f>
        <v/>
      </c>
      <c r="G246" s="91"/>
      <c r="H246" s="7" t="str">
        <f t="shared" si="9"/>
        <v/>
      </c>
      <c r="I246" s="70" t="str">
        <f>IF(ISERROR(VLOOKUP($B246,'START LİSTE'!$B$6:$G$1254,6,0)),"",VLOOKUP($B246,'START LİSTE'!$B$6:$G$1254,6,0))</f>
        <v/>
      </c>
    </row>
    <row r="247" spans="1:9" ht="18" customHeight="1" x14ac:dyDescent="0.2">
      <c r="A247" s="2" t="str">
        <f t="shared" si="8"/>
        <v/>
      </c>
      <c r="B247" s="3"/>
      <c r="C247" s="4" t="str">
        <f>IF(ISERROR(VLOOKUP(B247,'START LİSTE'!$B$6:$F$1254,2,0)),"",VLOOKUP(B247,'START LİSTE'!$B$6:$F$1254,2,0))</f>
        <v/>
      </c>
      <c r="D247" s="4" t="str">
        <f>IF(ISERROR(VLOOKUP(B247,'START LİSTE'!$B$6:$F$1254,3,0)),"",VLOOKUP(B247,'START LİSTE'!$B$6:$F$1254,3,0))</f>
        <v/>
      </c>
      <c r="E247" s="5" t="str">
        <f>IF(ISERROR(VLOOKUP(B247,'START LİSTE'!$B$6:$F$1254,4,0)),"",VLOOKUP(B247,'START LİSTE'!$B$6:$F$1254,4,0))</f>
        <v/>
      </c>
      <c r="F247" s="6" t="str">
        <f>IF(ISERROR(VLOOKUP($B247,'START LİSTE'!$B$6:$F$1254,5,0)),"",VLOOKUP($B247,'START LİSTE'!$B$6:$F$1254,5,0))</f>
        <v/>
      </c>
      <c r="G247" s="91"/>
      <c r="H247" s="7" t="str">
        <f t="shared" si="9"/>
        <v/>
      </c>
      <c r="I247" s="70" t="str">
        <f>IF(ISERROR(VLOOKUP($B247,'START LİSTE'!$B$6:$G$1254,6,0)),"",VLOOKUP($B247,'START LİSTE'!$B$6:$G$1254,6,0))</f>
        <v/>
      </c>
    </row>
    <row r="248" spans="1:9" ht="18" customHeight="1" x14ac:dyDescent="0.2">
      <c r="A248" s="2" t="str">
        <f t="shared" si="8"/>
        <v/>
      </c>
      <c r="B248" s="3"/>
      <c r="C248" s="4" t="str">
        <f>IF(ISERROR(VLOOKUP(B248,'START LİSTE'!$B$6:$F$1254,2,0)),"",VLOOKUP(B248,'START LİSTE'!$B$6:$F$1254,2,0))</f>
        <v/>
      </c>
      <c r="D248" s="4" t="str">
        <f>IF(ISERROR(VLOOKUP(B248,'START LİSTE'!$B$6:$F$1254,3,0)),"",VLOOKUP(B248,'START LİSTE'!$B$6:$F$1254,3,0))</f>
        <v/>
      </c>
      <c r="E248" s="5" t="str">
        <f>IF(ISERROR(VLOOKUP(B248,'START LİSTE'!$B$6:$F$1254,4,0)),"",VLOOKUP(B248,'START LİSTE'!$B$6:$F$1254,4,0))</f>
        <v/>
      </c>
      <c r="F248" s="6" t="str">
        <f>IF(ISERROR(VLOOKUP($B248,'START LİSTE'!$B$6:$F$1254,5,0)),"",VLOOKUP($B248,'START LİSTE'!$B$6:$F$1254,5,0))</f>
        <v/>
      </c>
      <c r="G248" s="91"/>
      <c r="H248" s="7" t="str">
        <f t="shared" si="9"/>
        <v/>
      </c>
      <c r="I248" s="70" t="str">
        <f>IF(ISERROR(VLOOKUP($B248,'START LİSTE'!$B$6:$G$1254,6,0)),"",VLOOKUP($B248,'START LİSTE'!$B$6:$G$1254,6,0))</f>
        <v/>
      </c>
    </row>
    <row r="249" spans="1:9" ht="18" customHeight="1" x14ac:dyDescent="0.2">
      <c r="A249" s="2" t="str">
        <f t="shared" si="8"/>
        <v/>
      </c>
      <c r="B249" s="3"/>
      <c r="C249" s="4" t="str">
        <f>IF(ISERROR(VLOOKUP(B249,'START LİSTE'!$B$6:$F$1254,2,0)),"",VLOOKUP(B249,'START LİSTE'!$B$6:$F$1254,2,0))</f>
        <v/>
      </c>
      <c r="D249" s="4" t="str">
        <f>IF(ISERROR(VLOOKUP(B249,'START LİSTE'!$B$6:$F$1254,3,0)),"",VLOOKUP(B249,'START LİSTE'!$B$6:$F$1254,3,0))</f>
        <v/>
      </c>
      <c r="E249" s="5" t="str">
        <f>IF(ISERROR(VLOOKUP(B249,'START LİSTE'!$B$6:$F$1254,4,0)),"",VLOOKUP(B249,'START LİSTE'!$B$6:$F$1254,4,0))</f>
        <v/>
      </c>
      <c r="F249" s="6" t="str">
        <f>IF(ISERROR(VLOOKUP($B249,'START LİSTE'!$B$6:$F$1254,5,0)),"",VLOOKUP($B249,'START LİSTE'!$B$6:$F$1254,5,0))</f>
        <v/>
      </c>
      <c r="G249" s="91"/>
      <c r="H249" s="7" t="str">
        <f t="shared" si="9"/>
        <v/>
      </c>
      <c r="I249" s="70" t="str">
        <f>IF(ISERROR(VLOOKUP($B249,'START LİSTE'!$B$6:$G$1254,6,0)),"",VLOOKUP($B249,'START LİSTE'!$B$6:$G$1254,6,0))</f>
        <v/>
      </c>
    </row>
    <row r="250" spans="1:9" ht="18" customHeight="1" x14ac:dyDescent="0.2">
      <c r="A250" s="2" t="str">
        <f t="shared" si="8"/>
        <v/>
      </c>
      <c r="B250" s="3"/>
      <c r="C250" s="4" t="str">
        <f>IF(ISERROR(VLOOKUP(B250,'START LİSTE'!$B$6:$F$1254,2,0)),"",VLOOKUP(B250,'START LİSTE'!$B$6:$F$1254,2,0))</f>
        <v/>
      </c>
      <c r="D250" s="4" t="str">
        <f>IF(ISERROR(VLOOKUP(B250,'START LİSTE'!$B$6:$F$1254,3,0)),"",VLOOKUP(B250,'START LİSTE'!$B$6:$F$1254,3,0))</f>
        <v/>
      </c>
      <c r="E250" s="5" t="str">
        <f>IF(ISERROR(VLOOKUP(B250,'START LİSTE'!$B$6:$F$1254,4,0)),"",VLOOKUP(B250,'START LİSTE'!$B$6:$F$1254,4,0))</f>
        <v/>
      </c>
      <c r="F250" s="6" t="str">
        <f>IF(ISERROR(VLOOKUP($B250,'START LİSTE'!$B$6:$F$1254,5,0)),"",VLOOKUP($B250,'START LİSTE'!$B$6:$F$1254,5,0))</f>
        <v/>
      </c>
      <c r="G250" s="91"/>
      <c r="H250" s="7" t="str">
        <f t="shared" si="9"/>
        <v/>
      </c>
      <c r="I250" s="70" t="str">
        <f>IF(ISERROR(VLOOKUP($B250,'START LİSTE'!$B$6:$G$1254,6,0)),"",VLOOKUP($B250,'START LİSTE'!$B$6:$G$1254,6,0))</f>
        <v/>
      </c>
    </row>
    <row r="251" spans="1:9" ht="18" customHeight="1" x14ac:dyDescent="0.2">
      <c r="A251" s="2" t="str">
        <f t="shared" si="8"/>
        <v/>
      </c>
      <c r="B251" s="3"/>
      <c r="C251" s="4" t="str">
        <f>IF(ISERROR(VLOOKUP(B251,'START LİSTE'!$B$6:$F$1254,2,0)),"",VLOOKUP(B251,'START LİSTE'!$B$6:$F$1254,2,0))</f>
        <v/>
      </c>
      <c r="D251" s="4" t="str">
        <f>IF(ISERROR(VLOOKUP(B251,'START LİSTE'!$B$6:$F$1254,3,0)),"",VLOOKUP(B251,'START LİSTE'!$B$6:$F$1254,3,0))</f>
        <v/>
      </c>
      <c r="E251" s="5" t="str">
        <f>IF(ISERROR(VLOOKUP(B251,'START LİSTE'!$B$6:$F$1254,4,0)),"",VLOOKUP(B251,'START LİSTE'!$B$6:$F$1254,4,0))</f>
        <v/>
      </c>
      <c r="F251" s="6" t="str">
        <f>IF(ISERROR(VLOOKUP($B251,'START LİSTE'!$B$6:$F$1254,5,0)),"",VLOOKUP($B251,'START LİSTE'!$B$6:$F$1254,5,0))</f>
        <v/>
      </c>
      <c r="G251" s="91"/>
      <c r="H251" s="7" t="str">
        <f t="shared" si="9"/>
        <v/>
      </c>
      <c r="I251" s="70" t="str">
        <f>IF(ISERROR(VLOOKUP($B251,'START LİSTE'!$B$6:$G$1254,6,0)),"",VLOOKUP($B251,'START LİSTE'!$B$6:$G$1254,6,0))</f>
        <v/>
      </c>
    </row>
    <row r="252" spans="1:9" ht="18" customHeight="1" x14ac:dyDescent="0.2">
      <c r="A252" s="2" t="str">
        <f t="shared" si="8"/>
        <v/>
      </c>
      <c r="B252" s="3"/>
      <c r="C252" s="4" t="str">
        <f>IF(ISERROR(VLOOKUP(B252,'START LİSTE'!$B$6:$F$1254,2,0)),"",VLOOKUP(B252,'START LİSTE'!$B$6:$F$1254,2,0))</f>
        <v/>
      </c>
      <c r="D252" s="4" t="str">
        <f>IF(ISERROR(VLOOKUP(B252,'START LİSTE'!$B$6:$F$1254,3,0)),"",VLOOKUP(B252,'START LİSTE'!$B$6:$F$1254,3,0))</f>
        <v/>
      </c>
      <c r="E252" s="5" t="str">
        <f>IF(ISERROR(VLOOKUP(B252,'START LİSTE'!$B$6:$F$1254,4,0)),"",VLOOKUP(B252,'START LİSTE'!$B$6:$F$1254,4,0))</f>
        <v/>
      </c>
      <c r="F252" s="6" t="str">
        <f>IF(ISERROR(VLOOKUP($B252,'START LİSTE'!$B$6:$F$1254,5,0)),"",VLOOKUP($B252,'START LİSTE'!$B$6:$F$1254,5,0))</f>
        <v/>
      </c>
      <c r="G252" s="91"/>
      <c r="H252" s="7" t="str">
        <f t="shared" si="9"/>
        <v/>
      </c>
      <c r="I252" s="70" t="str">
        <f>IF(ISERROR(VLOOKUP($B252,'START LİSTE'!$B$6:$G$1254,6,0)),"",VLOOKUP($B252,'START LİSTE'!$B$6:$G$1254,6,0))</f>
        <v/>
      </c>
    </row>
    <row r="253" spans="1:9" ht="18" customHeight="1" x14ac:dyDescent="0.2">
      <c r="A253" s="2" t="str">
        <f t="shared" si="8"/>
        <v/>
      </c>
      <c r="B253" s="3"/>
      <c r="C253" s="4" t="str">
        <f>IF(ISERROR(VLOOKUP(B253,'START LİSTE'!$B$6:$F$1254,2,0)),"",VLOOKUP(B253,'START LİSTE'!$B$6:$F$1254,2,0))</f>
        <v/>
      </c>
      <c r="D253" s="4" t="str">
        <f>IF(ISERROR(VLOOKUP(B253,'START LİSTE'!$B$6:$F$1254,3,0)),"",VLOOKUP(B253,'START LİSTE'!$B$6:$F$1254,3,0))</f>
        <v/>
      </c>
      <c r="E253" s="5" t="str">
        <f>IF(ISERROR(VLOOKUP(B253,'START LİSTE'!$B$6:$F$1254,4,0)),"",VLOOKUP(B253,'START LİSTE'!$B$6:$F$1254,4,0))</f>
        <v/>
      </c>
      <c r="F253" s="6" t="str">
        <f>IF(ISERROR(VLOOKUP($B253,'START LİSTE'!$B$6:$F$1254,5,0)),"",VLOOKUP($B253,'START LİSTE'!$B$6:$F$1254,5,0))</f>
        <v/>
      </c>
      <c r="G253" s="91"/>
      <c r="H253" s="7" t="str">
        <f t="shared" si="9"/>
        <v/>
      </c>
      <c r="I253" s="70" t="str">
        <f>IF(ISERROR(VLOOKUP($B253,'START LİSTE'!$B$6:$G$1254,6,0)),"",VLOOKUP($B253,'START LİSTE'!$B$6:$G$1254,6,0))</f>
        <v/>
      </c>
    </row>
    <row r="254" spans="1:9" ht="18" customHeight="1" x14ac:dyDescent="0.2">
      <c r="A254" s="2" t="str">
        <f t="shared" si="8"/>
        <v/>
      </c>
      <c r="B254" s="3"/>
      <c r="C254" s="4" t="str">
        <f>IF(ISERROR(VLOOKUP(B254,'START LİSTE'!$B$6:$F$1254,2,0)),"",VLOOKUP(B254,'START LİSTE'!$B$6:$F$1254,2,0))</f>
        <v/>
      </c>
      <c r="D254" s="4" t="str">
        <f>IF(ISERROR(VLOOKUP(B254,'START LİSTE'!$B$6:$F$1254,3,0)),"",VLOOKUP(B254,'START LİSTE'!$B$6:$F$1254,3,0))</f>
        <v/>
      </c>
      <c r="E254" s="5" t="str">
        <f>IF(ISERROR(VLOOKUP(B254,'START LİSTE'!$B$6:$F$1254,4,0)),"",VLOOKUP(B254,'START LİSTE'!$B$6:$F$1254,4,0))</f>
        <v/>
      </c>
      <c r="F254" s="6" t="str">
        <f>IF(ISERROR(VLOOKUP($B254,'START LİSTE'!$B$6:$F$1254,5,0)),"",VLOOKUP($B254,'START LİSTE'!$B$6:$F$1254,5,0))</f>
        <v/>
      </c>
      <c r="G254" s="91"/>
      <c r="H254" s="7" t="str">
        <f t="shared" si="9"/>
        <v/>
      </c>
      <c r="I254" s="70" t="str">
        <f>IF(ISERROR(VLOOKUP($B254,'START LİSTE'!$B$6:$G$1254,6,0)),"",VLOOKUP($B254,'START LİSTE'!$B$6:$G$1254,6,0))</f>
        <v/>
      </c>
    </row>
    <row r="255" spans="1:9" ht="18" customHeight="1" x14ac:dyDescent="0.2">
      <c r="A255" s="2" t="str">
        <f t="shared" si="8"/>
        <v/>
      </c>
      <c r="B255" s="3"/>
      <c r="C255" s="4" t="str">
        <f>IF(ISERROR(VLOOKUP(B255,'START LİSTE'!$B$6:$F$1254,2,0)),"",VLOOKUP(B255,'START LİSTE'!$B$6:$F$1254,2,0))</f>
        <v/>
      </c>
      <c r="D255" s="4" t="str">
        <f>IF(ISERROR(VLOOKUP(B255,'START LİSTE'!$B$6:$F$1254,3,0)),"",VLOOKUP(B255,'START LİSTE'!$B$6:$F$1254,3,0))</f>
        <v/>
      </c>
      <c r="E255" s="5" t="str">
        <f>IF(ISERROR(VLOOKUP(B255,'START LİSTE'!$B$6:$F$1254,4,0)),"",VLOOKUP(B255,'START LİSTE'!$B$6:$F$1254,4,0))</f>
        <v/>
      </c>
      <c r="F255" s="6" t="str">
        <f>IF(ISERROR(VLOOKUP($B255,'START LİSTE'!$B$6:$F$1254,5,0)),"",VLOOKUP($B255,'START LİSTE'!$B$6:$F$1254,5,0))</f>
        <v/>
      </c>
      <c r="G255" s="91"/>
      <c r="H255" s="7" t="str">
        <f t="shared" si="9"/>
        <v/>
      </c>
      <c r="I255" s="70" t="str">
        <f>IF(ISERROR(VLOOKUP($B255,'START LİSTE'!$B$6:$G$1254,6,0)),"",VLOOKUP($B255,'START LİSTE'!$B$6:$G$1254,6,0))</f>
        <v/>
      </c>
    </row>
    <row r="256" spans="1:9" ht="18" customHeight="1" x14ac:dyDescent="0.2">
      <c r="A256" s="2" t="str">
        <f t="shared" ref="A256:A289" si="10">IF(B256&lt;&gt;"",A255+1,"")</f>
        <v/>
      </c>
      <c r="B256" s="3"/>
      <c r="C256" s="4" t="str">
        <f>IF(ISERROR(VLOOKUP(B256,'START LİSTE'!$B$6:$F$1254,2,0)),"",VLOOKUP(B256,'START LİSTE'!$B$6:$F$1254,2,0))</f>
        <v/>
      </c>
      <c r="D256" s="4" t="str">
        <f>IF(ISERROR(VLOOKUP(B256,'START LİSTE'!$B$6:$F$1254,3,0)),"",VLOOKUP(B256,'START LİSTE'!$B$6:$F$1254,3,0))</f>
        <v/>
      </c>
      <c r="E256" s="5" t="str">
        <f>IF(ISERROR(VLOOKUP(B256,'START LİSTE'!$B$6:$F$1254,4,0)),"",VLOOKUP(B256,'START LİSTE'!$B$6:$F$1254,4,0))</f>
        <v/>
      </c>
      <c r="F256" s="6" t="str">
        <f>IF(ISERROR(VLOOKUP($B256,'START LİSTE'!$B$6:$F$1254,5,0)),"",VLOOKUP($B256,'START LİSTE'!$B$6:$F$1254,5,0))</f>
        <v/>
      </c>
      <c r="G256" s="91"/>
      <c r="H256" s="7" t="str">
        <f t="shared" ref="H256:H289" si="11">IF(OR(G256="DQ",G256="DNF",G256="DNS"),"-",IF(B256&lt;&gt;"",IF(E256="F",H255,H255+1),""))</f>
        <v/>
      </c>
      <c r="I256" s="70" t="str">
        <f>IF(ISERROR(VLOOKUP($B256,'START LİSTE'!$B$6:$G$1254,6,0)),"",VLOOKUP($B256,'START LİSTE'!$B$6:$G$1254,6,0))</f>
        <v/>
      </c>
    </row>
    <row r="257" spans="1:9" ht="18" customHeight="1" x14ac:dyDescent="0.2">
      <c r="A257" s="2" t="str">
        <f t="shared" si="10"/>
        <v/>
      </c>
      <c r="B257" s="3"/>
      <c r="C257" s="4" t="str">
        <f>IF(ISERROR(VLOOKUP(B257,'START LİSTE'!$B$6:$F$1254,2,0)),"",VLOOKUP(B257,'START LİSTE'!$B$6:$F$1254,2,0))</f>
        <v/>
      </c>
      <c r="D257" s="4" t="str">
        <f>IF(ISERROR(VLOOKUP(B257,'START LİSTE'!$B$6:$F$1254,3,0)),"",VLOOKUP(B257,'START LİSTE'!$B$6:$F$1254,3,0))</f>
        <v/>
      </c>
      <c r="E257" s="5" t="str">
        <f>IF(ISERROR(VLOOKUP(B257,'START LİSTE'!$B$6:$F$1254,4,0)),"",VLOOKUP(B257,'START LİSTE'!$B$6:$F$1254,4,0))</f>
        <v/>
      </c>
      <c r="F257" s="6" t="str">
        <f>IF(ISERROR(VLOOKUP($B257,'START LİSTE'!$B$6:$F$1254,5,0)),"",VLOOKUP($B257,'START LİSTE'!$B$6:$F$1254,5,0))</f>
        <v/>
      </c>
      <c r="G257" s="91"/>
      <c r="H257" s="7" t="str">
        <f t="shared" si="11"/>
        <v/>
      </c>
      <c r="I257" s="70" t="str">
        <f>IF(ISERROR(VLOOKUP($B257,'START LİSTE'!$B$6:$G$1254,6,0)),"",VLOOKUP($B257,'START LİSTE'!$B$6:$G$1254,6,0))</f>
        <v/>
      </c>
    </row>
    <row r="258" spans="1:9" ht="18" customHeight="1" x14ac:dyDescent="0.2">
      <c r="A258" s="2" t="str">
        <f t="shared" si="10"/>
        <v/>
      </c>
      <c r="B258" s="3"/>
      <c r="C258" s="4" t="str">
        <f>IF(ISERROR(VLOOKUP(B258,'START LİSTE'!$B$6:$F$1254,2,0)),"",VLOOKUP(B258,'START LİSTE'!$B$6:$F$1254,2,0))</f>
        <v/>
      </c>
      <c r="D258" s="4" t="str">
        <f>IF(ISERROR(VLOOKUP(B258,'START LİSTE'!$B$6:$F$1254,3,0)),"",VLOOKUP(B258,'START LİSTE'!$B$6:$F$1254,3,0))</f>
        <v/>
      </c>
      <c r="E258" s="5" t="str">
        <f>IF(ISERROR(VLOOKUP(B258,'START LİSTE'!$B$6:$F$1254,4,0)),"",VLOOKUP(B258,'START LİSTE'!$B$6:$F$1254,4,0))</f>
        <v/>
      </c>
      <c r="F258" s="6" t="str">
        <f>IF(ISERROR(VLOOKUP($B258,'START LİSTE'!$B$6:$F$1254,5,0)),"",VLOOKUP($B258,'START LİSTE'!$B$6:$F$1254,5,0))</f>
        <v/>
      </c>
      <c r="G258" s="91"/>
      <c r="H258" s="7" t="str">
        <f t="shared" si="11"/>
        <v/>
      </c>
      <c r="I258" s="70" t="str">
        <f>IF(ISERROR(VLOOKUP($B258,'START LİSTE'!$B$6:$G$1254,6,0)),"",VLOOKUP($B258,'START LİSTE'!$B$6:$G$1254,6,0))</f>
        <v/>
      </c>
    </row>
    <row r="259" spans="1:9" ht="18" customHeight="1" x14ac:dyDescent="0.2">
      <c r="A259" s="2" t="str">
        <f t="shared" si="10"/>
        <v/>
      </c>
      <c r="B259" s="3"/>
      <c r="C259" s="4" t="str">
        <f>IF(ISERROR(VLOOKUP(B259,'START LİSTE'!$B$6:$F$1254,2,0)),"",VLOOKUP(B259,'START LİSTE'!$B$6:$F$1254,2,0))</f>
        <v/>
      </c>
      <c r="D259" s="4" t="str">
        <f>IF(ISERROR(VLOOKUP(B259,'START LİSTE'!$B$6:$F$1254,3,0)),"",VLOOKUP(B259,'START LİSTE'!$B$6:$F$1254,3,0))</f>
        <v/>
      </c>
      <c r="E259" s="5" t="str">
        <f>IF(ISERROR(VLOOKUP(B259,'START LİSTE'!$B$6:$F$1254,4,0)),"",VLOOKUP(B259,'START LİSTE'!$B$6:$F$1254,4,0))</f>
        <v/>
      </c>
      <c r="F259" s="6" t="str">
        <f>IF(ISERROR(VLOOKUP($B259,'START LİSTE'!$B$6:$F$1254,5,0)),"",VLOOKUP($B259,'START LİSTE'!$B$6:$F$1254,5,0))</f>
        <v/>
      </c>
      <c r="G259" s="91"/>
      <c r="H259" s="7" t="str">
        <f t="shared" si="11"/>
        <v/>
      </c>
      <c r="I259" s="70" t="str">
        <f>IF(ISERROR(VLOOKUP($B259,'START LİSTE'!$B$6:$G$1254,6,0)),"",VLOOKUP($B259,'START LİSTE'!$B$6:$G$1254,6,0))</f>
        <v/>
      </c>
    </row>
    <row r="260" spans="1:9" ht="18" customHeight="1" x14ac:dyDescent="0.2">
      <c r="A260" s="2" t="str">
        <f t="shared" si="10"/>
        <v/>
      </c>
      <c r="B260" s="3"/>
      <c r="C260" s="4" t="str">
        <f>IF(ISERROR(VLOOKUP(B260,'START LİSTE'!$B$6:$F$1254,2,0)),"",VLOOKUP(B260,'START LİSTE'!$B$6:$F$1254,2,0))</f>
        <v/>
      </c>
      <c r="D260" s="4" t="str">
        <f>IF(ISERROR(VLOOKUP(B260,'START LİSTE'!$B$6:$F$1254,3,0)),"",VLOOKUP(B260,'START LİSTE'!$B$6:$F$1254,3,0))</f>
        <v/>
      </c>
      <c r="E260" s="5" t="str">
        <f>IF(ISERROR(VLOOKUP(B260,'START LİSTE'!$B$6:$F$1254,4,0)),"",VLOOKUP(B260,'START LİSTE'!$B$6:$F$1254,4,0))</f>
        <v/>
      </c>
      <c r="F260" s="6" t="str">
        <f>IF(ISERROR(VLOOKUP($B260,'START LİSTE'!$B$6:$F$1254,5,0)),"",VLOOKUP($B260,'START LİSTE'!$B$6:$F$1254,5,0))</f>
        <v/>
      </c>
      <c r="G260" s="91"/>
      <c r="H260" s="7" t="str">
        <f t="shared" si="11"/>
        <v/>
      </c>
      <c r="I260" s="70" t="str">
        <f>IF(ISERROR(VLOOKUP($B260,'START LİSTE'!$B$6:$G$1254,6,0)),"",VLOOKUP($B260,'START LİSTE'!$B$6:$G$1254,6,0))</f>
        <v/>
      </c>
    </row>
    <row r="261" spans="1:9" ht="18" customHeight="1" x14ac:dyDescent="0.2">
      <c r="A261" s="2" t="str">
        <f t="shared" si="10"/>
        <v/>
      </c>
      <c r="B261" s="3"/>
      <c r="C261" s="4" t="str">
        <f>IF(ISERROR(VLOOKUP(B261,'START LİSTE'!$B$6:$F$1254,2,0)),"",VLOOKUP(B261,'START LİSTE'!$B$6:$F$1254,2,0))</f>
        <v/>
      </c>
      <c r="D261" s="4" t="str">
        <f>IF(ISERROR(VLOOKUP(B261,'START LİSTE'!$B$6:$F$1254,3,0)),"",VLOOKUP(B261,'START LİSTE'!$B$6:$F$1254,3,0))</f>
        <v/>
      </c>
      <c r="E261" s="5" t="str">
        <f>IF(ISERROR(VLOOKUP(B261,'START LİSTE'!$B$6:$F$1254,4,0)),"",VLOOKUP(B261,'START LİSTE'!$B$6:$F$1254,4,0))</f>
        <v/>
      </c>
      <c r="F261" s="6" t="str">
        <f>IF(ISERROR(VLOOKUP($B261,'START LİSTE'!$B$6:$F$1254,5,0)),"",VLOOKUP($B261,'START LİSTE'!$B$6:$F$1254,5,0))</f>
        <v/>
      </c>
      <c r="G261" s="91"/>
      <c r="H261" s="7" t="str">
        <f t="shared" si="11"/>
        <v/>
      </c>
      <c r="I261" s="70" t="str">
        <f>IF(ISERROR(VLOOKUP($B261,'START LİSTE'!$B$6:$G$1254,6,0)),"",VLOOKUP($B261,'START LİSTE'!$B$6:$G$1254,6,0))</f>
        <v/>
      </c>
    </row>
    <row r="262" spans="1:9" ht="18" customHeight="1" x14ac:dyDescent="0.2">
      <c r="A262" s="2" t="str">
        <f t="shared" si="10"/>
        <v/>
      </c>
      <c r="B262" s="3"/>
      <c r="C262" s="4" t="str">
        <f>IF(ISERROR(VLOOKUP(B262,'START LİSTE'!$B$6:$F$1254,2,0)),"",VLOOKUP(B262,'START LİSTE'!$B$6:$F$1254,2,0))</f>
        <v/>
      </c>
      <c r="D262" s="4" t="str">
        <f>IF(ISERROR(VLOOKUP(B262,'START LİSTE'!$B$6:$F$1254,3,0)),"",VLOOKUP(B262,'START LİSTE'!$B$6:$F$1254,3,0))</f>
        <v/>
      </c>
      <c r="E262" s="5" t="str">
        <f>IF(ISERROR(VLOOKUP(B262,'START LİSTE'!$B$6:$F$1254,4,0)),"",VLOOKUP(B262,'START LİSTE'!$B$6:$F$1254,4,0))</f>
        <v/>
      </c>
      <c r="F262" s="6" t="str">
        <f>IF(ISERROR(VLOOKUP($B262,'START LİSTE'!$B$6:$F$1254,5,0)),"",VLOOKUP($B262,'START LİSTE'!$B$6:$F$1254,5,0))</f>
        <v/>
      </c>
      <c r="G262" s="91"/>
      <c r="H262" s="7" t="str">
        <f t="shared" si="11"/>
        <v/>
      </c>
      <c r="I262" s="70" t="str">
        <f>IF(ISERROR(VLOOKUP($B262,'START LİSTE'!$B$6:$G$1254,6,0)),"",VLOOKUP($B262,'START LİSTE'!$B$6:$G$1254,6,0))</f>
        <v/>
      </c>
    </row>
    <row r="263" spans="1:9" ht="18" customHeight="1" x14ac:dyDescent="0.2">
      <c r="A263" s="2" t="str">
        <f t="shared" si="10"/>
        <v/>
      </c>
      <c r="B263" s="3"/>
      <c r="C263" s="4" t="str">
        <f>IF(ISERROR(VLOOKUP(B263,'START LİSTE'!$B$6:$F$1254,2,0)),"",VLOOKUP(B263,'START LİSTE'!$B$6:$F$1254,2,0))</f>
        <v/>
      </c>
      <c r="D263" s="4" t="str">
        <f>IF(ISERROR(VLOOKUP(B263,'START LİSTE'!$B$6:$F$1254,3,0)),"",VLOOKUP(B263,'START LİSTE'!$B$6:$F$1254,3,0))</f>
        <v/>
      </c>
      <c r="E263" s="5" t="str">
        <f>IF(ISERROR(VLOOKUP(B263,'START LİSTE'!$B$6:$F$1254,4,0)),"",VLOOKUP(B263,'START LİSTE'!$B$6:$F$1254,4,0))</f>
        <v/>
      </c>
      <c r="F263" s="6" t="str">
        <f>IF(ISERROR(VLOOKUP($B263,'START LİSTE'!$B$6:$F$1254,5,0)),"",VLOOKUP($B263,'START LİSTE'!$B$6:$F$1254,5,0))</f>
        <v/>
      </c>
      <c r="G263" s="91"/>
      <c r="H263" s="7" t="str">
        <f t="shared" si="11"/>
        <v/>
      </c>
      <c r="I263" s="70" t="str">
        <f>IF(ISERROR(VLOOKUP($B263,'START LİSTE'!$B$6:$G$1254,6,0)),"",VLOOKUP($B263,'START LİSTE'!$B$6:$G$1254,6,0))</f>
        <v/>
      </c>
    </row>
    <row r="264" spans="1:9" ht="18" customHeight="1" x14ac:dyDescent="0.2">
      <c r="A264" s="2" t="str">
        <f t="shared" si="10"/>
        <v/>
      </c>
      <c r="B264" s="3"/>
      <c r="C264" s="4" t="str">
        <f>IF(ISERROR(VLOOKUP(B264,'START LİSTE'!$B$6:$F$1254,2,0)),"",VLOOKUP(B264,'START LİSTE'!$B$6:$F$1254,2,0))</f>
        <v/>
      </c>
      <c r="D264" s="4" t="str">
        <f>IF(ISERROR(VLOOKUP(B264,'START LİSTE'!$B$6:$F$1254,3,0)),"",VLOOKUP(B264,'START LİSTE'!$B$6:$F$1254,3,0))</f>
        <v/>
      </c>
      <c r="E264" s="5" t="str">
        <f>IF(ISERROR(VLOOKUP(B264,'START LİSTE'!$B$6:$F$1254,4,0)),"",VLOOKUP(B264,'START LİSTE'!$B$6:$F$1254,4,0))</f>
        <v/>
      </c>
      <c r="F264" s="6" t="str">
        <f>IF(ISERROR(VLOOKUP($B264,'START LİSTE'!$B$6:$F$1254,5,0)),"",VLOOKUP($B264,'START LİSTE'!$B$6:$F$1254,5,0))</f>
        <v/>
      </c>
      <c r="G264" s="91"/>
      <c r="H264" s="7" t="str">
        <f t="shared" si="11"/>
        <v/>
      </c>
      <c r="I264" s="70" t="str">
        <f>IF(ISERROR(VLOOKUP($B264,'START LİSTE'!$B$6:$G$1254,6,0)),"",VLOOKUP($B264,'START LİSTE'!$B$6:$G$1254,6,0))</f>
        <v/>
      </c>
    </row>
    <row r="265" spans="1:9" ht="18" customHeight="1" x14ac:dyDescent="0.2">
      <c r="A265" s="2" t="str">
        <f t="shared" si="10"/>
        <v/>
      </c>
      <c r="B265" s="3"/>
      <c r="C265" s="4" t="str">
        <f>IF(ISERROR(VLOOKUP(B265,'START LİSTE'!$B$6:$F$1254,2,0)),"",VLOOKUP(B265,'START LİSTE'!$B$6:$F$1254,2,0))</f>
        <v/>
      </c>
      <c r="D265" s="4" t="str">
        <f>IF(ISERROR(VLOOKUP(B265,'START LİSTE'!$B$6:$F$1254,3,0)),"",VLOOKUP(B265,'START LİSTE'!$B$6:$F$1254,3,0))</f>
        <v/>
      </c>
      <c r="E265" s="5" t="str">
        <f>IF(ISERROR(VLOOKUP(B265,'START LİSTE'!$B$6:$F$1254,4,0)),"",VLOOKUP(B265,'START LİSTE'!$B$6:$F$1254,4,0))</f>
        <v/>
      </c>
      <c r="F265" s="6" t="str">
        <f>IF(ISERROR(VLOOKUP($B265,'START LİSTE'!$B$6:$F$1254,5,0)),"",VLOOKUP($B265,'START LİSTE'!$B$6:$F$1254,5,0))</f>
        <v/>
      </c>
      <c r="G265" s="91"/>
      <c r="H265" s="7" t="str">
        <f t="shared" si="11"/>
        <v/>
      </c>
      <c r="I265" s="70" t="str">
        <f>IF(ISERROR(VLOOKUP($B265,'START LİSTE'!$B$6:$G$1254,6,0)),"",VLOOKUP($B265,'START LİSTE'!$B$6:$G$1254,6,0))</f>
        <v/>
      </c>
    </row>
    <row r="266" spans="1:9" ht="18" customHeight="1" x14ac:dyDescent="0.2">
      <c r="A266" s="2" t="str">
        <f t="shared" si="10"/>
        <v/>
      </c>
      <c r="B266" s="3"/>
      <c r="C266" s="4" t="str">
        <f>IF(ISERROR(VLOOKUP(B266,'START LİSTE'!$B$6:$F$1254,2,0)),"",VLOOKUP(B266,'START LİSTE'!$B$6:$F$1254,2,0))</f>
        <v/>
      </c>
      <c r="D266" s="4" t="str">
        <f>IF(ISERROR(VLOOKUP(B266,'START LİSTE'!$B$6:$F$1254,3,0)),"",VLOOKUP(B266,'START LİSTE'!$B$6:$F$1254,3,0))</f>
        <v/>
      </c>
      <c r="E266" s="5" t="str">
        <f>IF(ISERROR(VLOOKUP(B266,'START LİSTE'!$B$6:$F$1254,4,0)),"",VLOOKUP(B266,'START LİSTE'!$B$6:$F$1254,4,0))</f>
        <v/>
      </c>
      <c r="F266" s="6" t="str">
        <f>IF(ISERROR(VLOOKUP($B266,'START LİSTE'!$B$6:$F$1254,5,0)),"",VLOOKUP($B266,'START LİSTE'!$B$6:$F$1254,5,0))</f>
        <v/>
      </c>
      <c r="G266" s="91"/>
      <c r="H266" s="7" t="str">
        <f t="shared" si="11"/>
        <v/>
      </c>
      <c r="I266" s="70" t="str">
        <f>IF(ISERROR(VLOOKUP($B266,'START LİSTE'!$B$6:$G$1254,6,0)),"",VLOOKUP($B266,'START LİSTE'!$B$6:$G$1254,6,0))</f>
        <v/>
      </c>
    </row>
    <row r="267" spans="1:9" ht="18" customHeight="1" x14ac:dyDescent="0.2">
      <c r="A267" s="2" t="str">
        <f t="shared" si="10"/>
        <v/>
      </c>
      <c r="B267" s="3"/>
      <c r="C267" s="4" t="str">
        <f>IF(ISERROR(VLOOKUP(B267,'START LİSTE'!$B$6:$F$1254,2,0)),"",VLOOKUP(B267,'START LİSTE'!$B$6:$F$1254,2,0))</f>
        <v/>
      </c>
      <c r="D267" s="4" t="str">
        <f>IF(ISERROR(VLOOKUP(B267,'START LİSTE'!$B$6:$F$1254,3,0)),"",VLOOKUP(B267,'START LİSTE'!$B$6:$F$1254,3,0))</f>
        <v/>
      </c>
      <c r="E267" s="5" t="str">
        <f>IF(ISERROR(VLOOKUP(B267,'START LİSTE'!$B$6:$F$1254,4,0)),"",VLOOKUP(B267,'START LİSTE'!$B$6:$F$1254,4,0))</f>
        <v/>
      </c>
      <c r="F267" s="6" t="str">
        <f>IF(ISERROR(VLOOKUP($B267,'START LİSTE'!$B$6:$F$1254,5,0)),"",VLOOKUP($B267,'START LİSTE'!$B$6:$F$1254,5,0))</f>
        <v/>
      </c>
      <c r="G267" s="91"/>
      <c r="H267" s="7" t="str">
        <f t="shared" si="11"/>
        <v/>
      </c>
      <c r="I267" s="70" t="str">
        <f>IF(ISERROR(VLOOKUP($B267,'START LİSTE'!$B$6:$G$1254,6,0)),"",VLOOKUP($B267,'START LİSTE'!$B$6:$G$1254,6,0))</f>
        <v/>
      </c>
    </row>
    <row r="268" spans="1:9" ht="18" customHeight="1" x14ac:dyDescent="0.2">
      <c r="A268" s="2" t="str">
        <f t="shared" si="10"/>
        <v/>
      </c>
      <c r="B268" s="3"/>
      <c r="C268" s="4" t="str">
        <f>IF(ISERROR(VLOOKUP(B268,'START LİSTE'!$B$6:$F$1254,2,0)),"",VLOOKUP(B268,'START LİSTE'!$B$6:$F$1254,2,0))</f>
        <v/>
      </c>
      <c r="D268" s="4" t="str">
        <f>IF(ISERROR(VLOOKUP(B268,'START LİSTE'!$B$6:$F$1254,3,0)),"",VLOOKUP(B268,'START LİSTE'!$B$6:$F$1254,3,0))</f>
        <v/>
      </c>
      <c r="E268" s="5" t="str">
        <f>IF(ISERROR(VLOOKUP(B268,'START LİSTE'!$B$6:$F$1254,4,0)),"",VLOOKUP(B268,'START LİSTE'!$B$6:$F$1254,4,0))</f>
        <v/>
      </c>
      <c r="F268" s="6" t="str">
        <f>IF(ISERROR(VLOOKUP($B268,'START LİSTE'!$B$6:$F$1254,5,0)),"",VLOOKUP($B268,'START LİSTE'!$B$6:$F$1254,5,0))</f>
        <v/>
      </c>
      <c r="G268" s="91"/>
      <c r="H268" s="7" t="str">
        <f t="shared" si="11"/>
        <v/>
      </c>
      <c r="I268" s="70" t="str">
        <f>IF(ISERROR(VLOOKUP($B268,'START LİSTE'!$B$6:$G$1254,6,0)),"",VLOOKUP($B268,'START LİSTE'!$B$6:$G$1254,6,0))</f>
        <v/>
      </c>
    </row>
    <row r="269" spans="1:9" ht="18" customHeight="1" x14ac:dyDescent="0.2">
      <c r="A269" s="2" t="str">
        <f t="shared" si="10"/>
        <v/>
      </c>
      <c r="B269" s="3"/>
      <c r="C269" s="4" t="str">
        <f>IF(ISERROR(VLOOKUP(B269,'START LİSTE'!$B$6:$F$1254,2,0)),"",VLOOKUP(B269,'START LİSTE'!$B$6:$F$1254,2,0))</f>
        <v/>
      </c>
      <c r="D269" s="4" t="str">
        <f>IF(ISERROR(VLOOKUP(B269,'START LİSTE'!$B$6:$F$1254,3,0)),"",VLOOKUP(B269,'START LİSTE'!$B$6:$F$1254,3,0))</f>
        <v/>
      </c>
      <c r="E269" s="5" t="str">
        <f>IF(ISERROR(VLOOKUP(B269,'START LİSTE'!$B$6:$F$1254,4,0)),"",VLOOKUP(B269,'START LİSTE'!$B$6:$F$1254,4,0))</f>
        <v/>
      </c>
      <c r="F269" s="6" t="str">
        <f>IF(ISERROR(VLOOKUP($B269,'START LİSTE'!$B$6:$F$1254,5,0)),"",VLOOKUP($B269,'START LİSTE'!$B$6:$F$1254,5,0))</f>
        <v/>
      </c>
      <c r="G269" s="91"/>
      <c r="H269" s="7" t="str">
        <f t="shared" si="11"/>
        <v/>
      </c>
      <c r="I269" s="70" t="str">
        <f>IF(ISERROR(VLOOKUP($B269,'START LİSTE'!$B$6:$G$1254,6,0)),"",VLOOKUP($B269,'START LİSTE'!$B$6:$G$1254,6,0))</f>
        <v/>
      </c>
    </row>
    <row r="270" spans="1:9" ht="18" customHeight="1" x14ac:dyDescent="0.2">
      <c r="A270" s="2" t="str">
        <f t="shared" si="10"/>
        <v/>
      </c>
      <c r="B270" s="3"/>
      <c r="C270" s="4" t="str">
        <f>IF(ISERROR(VLOOKUP(B270,'START LİSTE'!$B$6:$F$1254,2,0)),"",VLOOKUP(B270,'START LİSTE'!$B$6:$F$1254,2,0))</f>
        <v/>
      </c>
      <c r="D270" s="4" t="str">
        <f>IF(ISERROR(VLOOKUP(B270,'START LİSTE'!$B$6:$F$1254,3,0)),"",VLOOKUP(B270,'START LİSTE'!$B$6:$F$1254,3,0))</f>
        <v/>
      </c>
      <c r="E270" s="5" t="str">
        <f>IF(ISERROR(VLOOKUP(B270,'START LİSTE'!$B$6:$F$1254,4,0)),"",VLOOKUP(B270,'START LİSTE'!$B$6:$F$1254,4,0))</f>
        <v/>
      </c>
      <c r="F270" s="6" t="str">
        <f>IF(ISERROR(VLOOKUP($B270,'START LİSTE'!$B$6:$F$1254,5,0)),"",VLOOKUP($B270,'START LİSTE'!$B$6:$F$1254,5,0))</f>
        <v/>
      </c>
      <c r="G270" s="91"/>
      <c r="H270" s="7" t="str">
        <f t="shared" si="11"/>
        <v/>
      </c>
      <c r="I270" s="70" t="str">
        <f>IF(ISERROR(VLOOKUP($B270,'START LİSTE'!$B$6:$G$1254,6,0)),"",VLOOKUP($B270,'START LİSTE'!$B$6:$G$1254,6,0))</f>
        <v/>
      </c>
    </row>
    <row r="271" spans="1:9" ht="18" customHeight="1" x14ac:dyDescent="0.2">
      <c r="A271" s="2" t="str">
        <f t="shared" si="10"/>
        <v/>
      </c>
      <c r="B271" s="3"/>
      <c r="C271" s="4" t="str">
        <f>IF(ISERROR(VLOOKUP(B271,'START LİSTE'!$B$6:$F$1254,2,0)),"",VLOOKUP(B271,'START LİSTE'!$B$6:$F$1254,2,0))</f>
        <v/>
      </c>
      <c r="D271" s="4" t="str">
        <f>IF(ISERROR(VLOOKUP(B271,'START LİSTE'!$B$6:$F$1254,3,0)),"",VLOOKUP(B271,'START LİSTE'!$B$6:$F$1254,3,0))</f>
        <v/>
      </c>
      <c r="E271" s="5" t="str">
        <f>IF(ISERROR(VLOOKUP(B271,'START LİSTE'!$B$6:$F$1254,4,0)),"",VLOOKUP(B271,'START LİSTE'!$B$6:$F$1254,4,0))</f>
        <v/>
      </c>
      <c r="F271" s="6" t="str">
        <f>IF(ISERROR(VLOOKUP($B271,'START LİSTE'!$B$6:$F$1254,5,0)),"",VLOOKUP($B271,'START LİSTE'!$B$6:$F$1254,5,0))</f>
        <v/>
      </c>
      <c r="G271" s="91"/>
      <c r="H271" s="7" t="str">
        <f t="shared" si="11"/>
        <v/>
      </c>
      <c r="I271" s="70" t="str">
        <f>IF(ISERROR(VLOOKUP($B271,'START LİSTE'!$B$6:$G$1254,6,0)),"",VLOOKUP($B271,'START LİSTE'!$B$6:$G$1254,6,0))</f>
        <v/>
      </c>
    </row>
    <row r="272" spans="1:9" ht="18" customHeight="1" x14ac:dyDescent="0.2">
      <c r="A272" s="2" t="str">
        <f t="shared" si="10"/>
        <v/>
      </c>
      <c r="B272" s="3"/>
      <c r="C272" s="4" t="str">
        <f>IF(ISERROR(VLOOKUP(B272,'START LİSTE'!$B$6:$F$1254,2,0)),"",VLOOKUP(B272,'START LİSTE'!$B$6:$F$1254,2,0))</f>
        <v/>
      </c>
      <c r="D272" s="4" t="str">
        <f>IF(ISERROR(VLOOKUP(B272,'START LİSTE'!$B$6:$F$1254,3,0)),"",VLOOKUP(B272,'START LİSTE'!$B$6:$F$1254,3,0))</f>
        <v/>
      </c>
      <c r="E272" s="5" t="str">
        <f>IF(ISERROR(VLOOKUP(B272,'START LİSTE'!$B$6:$F$1254,4,0)),"",VLOOKUP(B272,'START LİSTE'!$B$6:$F$1254,4,0))</f>
        <v/>
      </c>
      <c r="F272" s="6" t="str">
        <f>IF(ISERROR(VLOOKUP($B272,'START LİSTE'!$B$6:$F$1254,5,0)),"",VLOOKUP($B272,'START LİSTE'!$B$6:$F$1254,5,0))</f>
        <v/>
      </c>
      <c r="G272" s="91"/>
      <c r="H272" s="7" t="str">
        <f t="shared" si="11"/>
        <v/>
      </c>
      <c r="I272" s="70" t="str">
        <f>IF(ISERROR(VLOOKUP($B272,'START LİSTE'!$B$6:$G$1254,6,0)),"",VLOOKUP($B272,'START LİSTE'!$B$6:$G$1254,6,0))</f>
        <v/>
      </c>
    </row>
    <row r="273" spans="1:9" ht="18" customHeight="1" x14ac:dyDescent="0.2">
      <c r="A273" s="2" t="str">
        <f t="shared" si="10"/>
        <v/>
      </c>
      <c r="B273" s="3"/>
      <c r="C273" s="4" t="str">
        <f>IF(ISERROR(VLOOKUP(B273,'START LİSTE'!$B$6:$F$1254,2,0)),"",VLOOKUP(B273,'START LİSTE'!$B$6:$F$1254,2,0))</f>
        <v/>
      </c>
      <c r="D273" s="4" t="str">
        <f>IF(ISERROR(VLOOKUP(B273,'START LİSTE'!$B$6:$F$1254,3,0)),"",VLOOKUP(B273,'START LİSTE'!$B$6:$F$1254,3,0))</f>
        <v/>
      </c>
      <c r="E273" s="5" t="str">
        <f>IF(ISERROR(VLOOKUP(B273,'START LİSTE'!$B$6:$F$1254,4,0)),"",VLOOKUP(B273,'START LİSTE'!$B$6:$F$1254,4,0))</f>
        <v/>
      </c>
      <c r="F273" s="6" t="str">
        <f>IF(ISERROR(VLOOKUP($B273,'START LİSTE'!$B$6:$F$1254,5,0)),"",VLOOKUP($B273,'START LİSTE'!$B$6:$F$1254,5,0))</f>
        <v/>
      </c>
      <c r="G273" s="91"/>
      <c r="H273" s="7" t="str">
        <f t="shared" si="11"/>
        <v/>
      </c>
      <c r="I273" s="70" t="str">
        <f>IF(ISERROR(VLOOKUP($B273,'START LİSTE'!$B$6:$G$1254,6,0)),"",VLOOKUP($B273,'START LİSTE'!$B$6:$G$1254,6,0))</f>
        <v/>
      </c>
    </row>
    <row r="274" spans="1:9" ht="18" customHeight="1" x14ac:dyDescent="0.2">
      <c r="A274" s="2" t="str">
        <f t="shared" si="10"/>
        <v/>
      </c>
      <c r="B274" s="3"/>
      <c r="C274" s="4" t="str">
        <f>IF(ISERROR(VLOOKUP(B274,'START LİSTE'!$B$6:$F$1254,2,0)),"",VLOOKUP(B274,'START LİSTE'!$B$6:$F$1254,2,0))</f>
        <v/>
      </c>
      <c r="D274" s="4" t="str">
        <f>IF(ISERROR(VLOOKUP(B274,'START LİSTE'!$B$6:$F$1254,3,0)),"",VLOOKUP(B274,'START LİSTE'!$B$6:$F$1254,3,0))</f>
        <v/>
      </c>
      <c r="E274" s="5" t="str">
        <f>IF(ISERROR(VLOOKUP(B274,'START LİSTE'!$B$6:$F$1254,4,0)),"",VLOOKUP(B274,'START LİSTE'!$B$6:$F$1254,4,0))</f>
        <v/>
      </c>
      <c r="F274" s="6" t="str">
        <f>IF(ISERROR(VLOOKUP($B274,'START LİSTE'!$B$6:$F$1254,5,0)),"",VLOOKUP($B274,'START LİSTE'!$B$6:$F$1254,5,0))</f>
        <v/>
      </c>
      <c r="G274" s="91"/>
      <c r="H274" s="7" t="str">
        <f t="shared" si="11"/>
        <v/>
      </c>
      <c r="I274" s="70" t="str">
        <f>IF(ISERROR(VLOOKUP($B274,'START LİSTE'!$B$6:$G$1254,6,0)),"",VLOOKUP($B274,'START LİSTE'!$B$6:$G$1254,6,0))</f>
        <v/>
      </c>
    </row>
    <row r="275" spans="1:9" ht="18" customHeight="1" x14ac:dyDescent="0.2">
      <c r="A275" s="2" t="str">
        <f t="shared" si="10"/>
        <v/>
      </c>
      <c r="B275" s="3"/>
      <c r="C275" s="4" t="str">
        <f>IF(ISERROR(VLOOKUP(B275,'START LİSTE'!$B$6:$F$1254,2,0)),"",VLOOKUP(B275,'START LİSTE'!$B$6:$F$1254,2,0))</f>
        <v/>
      </c>
      <c r="D275" s="4" t="str">
        <f>IF(ISERROR(VLOOKUP(B275,'START LİSTE'!$B$6:$F$1254,3,0)),"",VLOOKUP(B275,'START LİSTE'!$B$6:$F$1254,3,0))</f>
        <v/>
      </c>
      <c r="E275" s="5" t="str">
        <f>IF(ISERROR(VLOOKUP(B275,'START LİSTE'!$B$6:$F$1254,4,0)),"",VLOOKUP(B275,'START LİSTE'!$B$6:$F$1254,4,0))</f>
        <v/>
      </c>
      <c r="F275" s="6" t="str">
        <f>IF(ISERROR(VLOOKUP($B275,'START LİSTE'!$B$6:$F$1254,5,0)),"",VLOOKUP($B275,'START LİSTE'!$B$6:$F$1254,5,0))</f>
        <v/>
      </c>
      <c r="G275" s="91"/>
      <c r="H275" s="7" t="str">
        <f t="shared" si="11"/>
        <v/>
      </c>
      <c r="I275" s="70" t="str">
        <f>IF(ISERROR(VLOOKUP($B275,'START LİSTE'!$B$6:$G$1254,6,0)),"",VLOOKUP($B275,'START LİSTE'!$B$6:$G$1254,6,0))</f>
        <v/>
      </c>
    </row>
    <row r="276" spans="1:9" ht="18" customHeight="1" x14ac:dyDescent="0.2">
      <c r="A276" s="2" t="str">
        <f t="shared" si="10"/>
        <v/>
      </c>
      <c r="B276" s="3"/>
      <c r="C276" s="4" t="str">
        <f>IF(ISERROR(VLOOKUP(B276,'START LİSTE'!$B$6:$F$1254,2,0)),"",VLOOKUP(B276,'START LİSTE'!$B$6:$F$1254,2,0))</f>
        <v/>
      </c>
      <c r="D276" s="4" t="str">
        <f>IF(ISERROR(VLOOKUP(B276,'START LİSTE'!$B$6:$F$1254,3,0)),"",VLOOKUP(B276,'START LİSTE'!$B$6:$F$1254,3,0))</f>
        <v/>
      </c>
      <c r="E276" s="5" t="str">
        <f>IF(ISERROR(VLOOKUP(B276,'START LİSTE'!$B$6:$F$1254,4,0)),"",VLOOKUP(B276,'START LİSTE'!$B$6:$F$1254,4,0))</f>
        <v/>
      </c>
      <c r="F276" s="6" t="str">
        <f>IF(ISERROR(VLOOKUP($B276,'START LİSTE'!$B$6:$F$1254,5,0)),"",VLOOKUP($B276,'START LİSTE'!$B$6:$F$1254,5,0))</f>
        <v/>
      </c>
      <c r="G276" s="91"/>
      <c r="H276" s="7" t="str">
        <f t="shared" si="11"/>
        <v/>
      </c>
      <c r="I276" s="70" t="str">
        <f>IF(ISERROR(VLOOKUP($B276,'START LİSTE'!$B$6:$G$1254,6,0)),"",VLOOKUP($B276,'START LİSTE'!$B$6:$G$1254,6,0))</f>
        <v/>
      </c>
    </row>
    <row r="277" spans="1:9" ht="18" customHeight="1" x14ac:dyDescent="0.2">
      <c r="A277" s="2" t="str">
        <f t="shared" si="10"/>
        <v/>
      </c>
      <c r="B277" s="3"/>
      <c r="C277" s="4" t="str">
        <f>IF(ISERROR(VLOOKUP(B277,'START LİSTE'!$B$6:$F$1254,2,0)),"",VLOOKUP(B277,'START LİSTE'!$B$6:$F$1254,2,0))</f>
        <v/>
      </c>
      <c r="D277" s="4" t="str">
        <f>IF(ISERROR(VLOOKUP(B277,'START LİSTE'!$B$6:$F$1254,3,0)),"",VLOOKUP(B277,'START LİSTE'!$B$6:$F$1254,3,0))</f>
        <v/>
      </c>
      <c r="E277" s="5" t="str">
        <f>IF(ISERROR(VLOOKUP(B277,'START LİSTE'!$B$6:$F$1254,4,0)),"",VLOOKUP(B277,'START LİSTE'!$B$6:$F$1254,4,0))</f>
        <v/>
      </c>
      <c r="F277" s="6" t="str">
        <f>IF(ISERROR(VLOOKUP($B277,'START LİSTE'!$B$6:$F$1254,5,0)),"",VLOOKUP($B277,'START LİSTE'!$B$6:$F$1254,5,0))</f>
        <v/>
      </c>
      <c r="G277" s="91"/>
      <c r="H277" s="7" t="str">
        <f t="shared" si="11"/>
        <v/>
      </c>
      <c r="I277" s="70" t="str">
        <f>IF(ISERROR(VLOOKUP($B277,'START LİSTE'!$B$6:$G$1254,6,0)),"",VLOOKUP($B277,'START LİSTE'!$B$6:$G$1254,6,0))</f>
        <v/>
      </c>
    </row>
    <row r="278" spans="1:9" ht="18" customHeight="1" x14ac:dyDescent="0.2">
      <c r="A278" s="2" t="str">
        <f t="shared" si="10"/>
        <v/>
      </c>
      <c r="B278" s="3"/>
      <c r="C278" s="4" t="str">
        <f>IF(ISERROR(VLOOKUP(B278,'START LİSTE'!$B$6:$F$1254,2,0)),"",VLOOKUP(B278,'START LİSTE'!$B$6:$F$1254,2,0))</f>
        <v/>
      </c>
      <c r="D278" s="4" t="str">
        <f>IF(ISERROR(VLOOKUP(B278,'START LİSTE'!$B$6:$F$1254,3,0)),"",VLOOKUP(B278,'START LİSTE'!$B$6:$F$1254,3,0))</f>
        <v/>
      </c>
      <c r="E278" s="5" t="str">
        <f>IF(ISERROR(VLOOKUP(B278,'START LİSTE'!$B$6:$F$1254,4,0)),"",VLOOKUP(B278,'START LİSTE'!$B$6:$F$1254,4,0))</f>
        <v/>
      </c>
      <c r="F278" s="6" t="str">
        <f>IF(ISERROR(VLOOKUP($B278,'START LİSTE'!$B$6:$F$1254,5,0)),"",VLOOKUP($B278,'START LİSTE'!$B$6:$F$1254,5,0))</f>
        <v/>
      </c>
      <c r="G278" s="91"/>
      <c r="H278" s="7" t="str">
        <f t="shared" si="11"/>
        <v/>
      </c>
      <c r="I278" s="70" t="str">
        <f>IF(ISERROR(VLOOKUP($B278,'START LİSTE'!$B$6:$G$1254,6,0)),"",VLOOKUP($B278,'START LİSTE'!$B$6:$G$1254,6,0))</f>
        <v/>
      </c>
    </row>
    <row r="279" spans="1:9" ht="18" customHeight="1" x14ac:dyDescent="0.2">
      <c r="A279" s="2" t="str">
        <f t="shared" si="10"/>
        <v/>
      </c>
      <c r="B279" s="3"/>
      <c r="C279" s="4" t="str">
        <f>IF(ISERROR(VLOOKUP(B279,'START LİSTE'!$B$6:$F$1254,2,0)),"",VLOOKUP(B279,'START LİSTE'!$B$6:$F$1254,2,0))</f>
        <v/>
      </c>
      <c r="D279" s="4" t="str">
        <f>IF(ISERROR(VLOOKUP(B279,'START LİSTE'!$B$6:$F$1254,3,0)),"",VLOOKUP(B279,'START LİSTE'!$B$6:$F$1254,3,0))</f>
        <v/>
      </c>
      <c r="E279" s="5" t="str">
        <f>IF(ISERROR(VLOOKUP(B279,'START LİSTE'!$B$6:$F$1254,4,0)),"",VLOOKUP(B279,'START LİSTE'!$B$6:$F$1254,4,0))</f>
        <v/>
      </c>
      <c r="F279" s="6" t="str">
        <f>IF(ISERROR(VLOOKUP($B279,'START LİSTE'!$B$6:$F$1254,5,0)),"",VLOOKUP($B279,'START LİSTE'!$B$6:$F$1254,5,0))</f>
        <v/>
      </c>
      <c r="G279" s="91"/>
      <c r="H279" s="7" t="str">
        <f t="shared" si="11"/>
        <v/>
      </c>
      <c r="I279" s="70" t="str">
        <f>IF(ISERROR(VLOOKUP($B279,'START LİSTE'!$B$6:$G$1254,6,0)),"",VLOOKUP($B279,'START LİSTE'!$B$6:$G$1254,6,0))</f>
        <v/>
      </c>
    </row>
    <row r="280" spans="1:9" ht="18" customHeight="1" x14ac:dyDescent="0.2">
      <c r="A280" s="2" t="str">
        <f t="shared" si="10"/>
        <v/>
      </c>
      <c r="B280" s="3"/>
      <c r="C280" s="4" t="str">
        <f>IF(ISERROR(VLOOKUP(B280,'START LİSTE'!$B$6:$F$1254,2,0)),"",VLOOKUP(B280,'START LİSTE'!$B$6:$F$1254,2,0))</f>
        <v/>
      </c>
      <c r="D280" s="4" t="str">
        <f>IF(ISERROR(VLOOKUP(B280,'START LİSTE'!$B$6:$F$1254,3,0)),"",VLOOKUP(B280,'START LİSTE'!$B$6:$F$1254,3,0))</f>
        <v/>
      </c>
      <c r="E280" s="5" t="str">
        <f>IF(ISERROR(VLOOKUP(B280,'START LİSTE'!$B$6:$F$1254,4,0)),"",VLOOKUP(B280,'START LİSTE'!$B$6:$F$1254,4,0))</f>
        <v/>
      </c>
      <c r="F280" s="6" t="str">
        <f>IF(ISERROR(VLOOKUP($B280,'START LİSTE'!$B$6:$F$1254,5,0)),"",VLOOKUP($B280,'START LİSTE'!$B$6:$F$1254,5,0))</f>
        <v/>
      </c>
      <c r="G280" s="91"/>
      <c r="H280" s="7" t="str">
        <f t="shared" si="11"/>
        <v/>
      </c>
      <c r="I280" s="70" t="str">
        <f>IF(ISERROR(VLOOKUP($B280,'START LİSTE'!$B$6:$G$1254,6,0)),"",VLOOKUP($B280,'START LİSTE'!$B$6:$G$1254,6,0))</f>
        <v/>
      </c>
    </row>
    <row r="281" spans="1:9" ht="18" customHeight="1" x14ac:dyDescent="0.2">
      <c r="A281" s="2" t="str">
        <f t="shared" si="10"/>
        <v/>
      </c>
      <c r="B281" s="3"/>
      <c r="C281" s="4" t="str">
        <f>IF(ISERROR(VLOOKUP(B281,'START LİSTE'!$B$6:$F$1254,2,0)),"",VLOOKUP(B281,'START LİSTE'!$B$6:$F$1254,2,0))</f>
        <v/>
      </c>
      <c r="D281" s="4" t="str">
        <f>IF(ISERROR(VLOOKUP(B281,'START LİSTE'!$B$6:$F$1254,3,0)),"",VLOOKUP(B281,'START LİSTE'!$B$6:$F$1254,3,0))</f>
        <v/>
      </c>
      <c r="E281" s="5" t="str">
        <f>IF(ISERROR(VLOOKUP(B281,'START LİSTE'!$B$6:$F$1254,4,0)),"",VLOOKUP(B281,'START LİSTE'!$B$6:$F$1254,4,0))</f>
        <v/>
      </c>
      <c r="F281" s="6" t="str">
        <f>IF(ISERROR(VLOOKUP($B281,'START LİSTE'!$B$6:$F$1254,5,0)),"",VLOOKUP($B281,'START LİSTE'!$B$6:$F$1254,5,0))</f>
        <v/>
      </c>
      <c r="G281" s="91"/>
      <c r="H281" s="7" t="str">
        <f t="shared" si="11"/>
        <v/>
      </c>
      <c r="I281" s="70" t="str">
        <f>IF(ISERROR(VLOOKUP($B281,'START LİSTE'!$B$6:$G$1254,6,0)),"",VLOOKUP($B281,'START LİSTE'!$B$6:$G$1254,6,0))</f>
        <v/>
      </c>
    </row>
    <row r="282" spans="1:9" ht="18" customHeight="1" x14ac:dyDescent="0.2">
      <c r="A282" s="2" t="str">
        <f t="shared" si="10"/>
        <v/>
      </c>
      <c r="B282" s="3"/>
      <c r="C282" s="4" t="str">
        <f>IF(ISERROR(VLOOKUP(B282,'START LİSTE'!$B$6:$F$1254,2,0)),"",VLOOKUP(B282,'START LİSTE'!$B$6:$F$1254,2,0))</f>
        <v/>
      </c>
      <c r="D282" s="4" t="str">
        <f>IF(ISERROR(VLOOKUP(B282,'START LİSTE'!$B$6:$F$1254,3,0)),"",VLOOKUP(B282,'START LİSTE'!$B$6:$F$1254,3,0))</f>
        <v/>
      </c>
      <c r="E282" s="5" t="str">
        <f>IF(ISERROR(VLOOKUP(B282,'START LİSTE'!$B$6:$F$1254,4,0)),"",VLOOKUP(B282,'START LİSTE'!$B$6:$F$1254,4,0))</f>
        <v/>
      </c>
      <c r="F282" s="6" t="str">
        <f>IF(ISERROR(VLOOKUP($B282,'START LİSTE'!$B$6:$F$1254,5,0)),"",VLOOKUP($B282,'START LİSTE'!$B$6:$F$1254,5,0))</f>
        <v/>
      </c>
      <c r="G282" s="91"/>
      <c r="H282" s="7" t="str">
        <f t="shared" si="11"/>
        <v/>
      </c>
      <c r="I282" s="70" t="str">
        <f>IF(ISERROR(VLOOKUP($B282,'START LİSTE'!$B$6:$G$1254,6,0)),"",VLOOKUP($B282,'START LİSTE'!$B$6:$G$1254,6,0))</f>
        <v/>
      </c>
    </row>
    <row r="283" spans="1:9" ht="18" customHeight="1" x14ac:dyDescent="0.2">
      <c r="A283" s="2" t="str">
        <f t="shared" si="10"/>
        <v/>
      </c>
      <c r="B283" s="3"/>
      <c r="C283" s="4" t="str">
        <f>IF(ISERROR(VLOOKUP(B283,'START LİSTE'!$B$6:$F$1254,2,0)),"",VLOOKUP(B283,'START LİSTE'!$B$6:$F$1254,2,0))</f>
        <v/>
      </c>
      <c r="D283" s="4" t="str">
        <f>IF(ISERROR(VLOOKUP(B283,'START LİSTE'!$B$6:$F$1254,3,0)),"",VLOOKUP(B283,'START LİSTE'!$B$6:$F$1254,3,0))</f>
        <v/>
      </c>
      <c r="E283" s="5" t="str">
        <f>IF(ISERROR(VLOOKUP(B283,'START LİSTE'!$B$6:$F$1254,4,0)),"",VLOOKUP(B283,'START LİSTE'!$B$6:$F$1254,4,0))</f>
        <v/>
      </c>
      <c r="F283" s="6" t="str">
        <f>IF(ISERROR(VLOOKUP($B283,'START LİSTE'!$B$6:$F$1254,5,0)),"",VLOOKUP($B283,'START LİSTE'!$B$6:$F$1254,5,0))</f>
        <v/>
      </c>
      <c r="G283" s="91"/>
      <c r="H283" s="7" t="str">
        <f t="shared" si="11"/>
        <v/>
      </c>
      <c r="I283" s="70" t="str">
        <f>IF(ISERROR(VLOOKUP($B283,'START LİSTE'!$B$6:$G$1254,6,0)),"",VLOOKUP($B283,'START LİSTE'!$B$6:$G$1254,6,0))</f>
        <v/>
      </c>
    </row>
    <row r="284" spans="1:9" ht="18" customHeight="1" x14ac:dyDescent="0.2">
      <c r="A284" s="2" t="str">
        <f t="shared" si="10"/>
        <v/>
      </c>
      <c r="B284" s="3"/>
      <c r="C284" s="4" t="str">
        <f>IF(ISERROR(VLOOKUP(B284,'START LİSTE'!$B$6:$F$1254,2,0)),"",VLOOKUP(B284,'START LİSTE'!$B$6:$F$1254,2,0))</f>
        <v/>
      </c>
      <c r="D284" s="4" t="str">
        <f>IF(ISERROR(VLOOKUP(B284,'START LİSTE'!$B$6:$F$1254,3,0)),"",VLOOKUP(B284,'START LİSTE'!$B$6:$F$1254,3,0))</f>
        <v/>
      </c>
      <c r="E284" s="5" t="str">
        <f>IF(ISERROR(VLOOKUP(B284,'START LİSTE'!$B$6:$F$1254,4,0)),"",VLOOKUP(B284,'START LİSTE'!$B$6:$F$1254,4,0))</f>
        <v/>
      </c>
      <c r="F284" s="6" t="str">
        <f>IF(ISERROR(VLOOKUP($B284,'START LİSTE'!$B$6:$F$1254,5,0)),"",VLOOKUP($B284,'START LİSTE'!$B$6:$F$1254,5,0))</f>
        <v/>
      </c>
      <c r="G284" s="91"/>
      <c r="H284" s="7" t="str">
        <f t="shared" si="11"/>
        <v/>
      </c>
      <c r="I284" s="70" t="str">
        <f>IF(ISERROR(VLOOKUP($B284,'START LİSTE'!$B$6:$G$1254,6,0)),"",VLOOKUP($B284,'START LİSTE'!$B$6:$G$1254,6,0))</f>
        <v/>
      </c>
    </row>
    <row r="285" spans="1:9" ht="18" customHeight="1" x14ac:dyDescent="0.2">
      <c r="A285" s="2" t="str">
        <f t="shared" si="10"/>
        <v/>
      </c>
      <c r="B285" s="3"/>
      <c r="C285" s="4" t="str">
        <f>IF(ISERROR(VLOOKUP(B285,'START LİSTE'!$B$6:$F$1254,2,0)),"",VLOOKUP(B285,'START LİSTE'!$B$6:$F$1254,2,0))</f>
        <v/>
      </c>
      <c r="D285" s="4" t="str">
        <f>IF(ISERROR(VLOOKUP(B285,'START LİSTE'!$B$6:$F$1254,3,0)),"",VLOOKUP(B285,'START LİSTE'!$B$6:$F$1254,3,0))</f>
        <v/>
      </c>
      <c r="E285" s="5" t="str">
        <f>IF(ISERROR(VLOOKUP(B285,'START LİSTE'!$B$6:$F$1254,4,0)),"",VLOOKUP(B285,'START LİSTE'!$B$6:$F$1254,4,0))</f>
        <v/>
      </c>
      <c r="F285" s="6" t="str">
        <f>IF(ISERROR(VLOOKUP($B285,'START LİSTE'!$B$6:$F$1254,5,0)),"",VLOOKUP($B285,'START LİSTE'!$B$6:$F$1254,5,0))</f>
        <v/>
      </c>
      <c r="G285" s="91"/>
      <c r="H285" s="7" t="str">
        <f t="shared" si="11"/>
        <v/>
      </c>
      <c r="I285" s="70" t="str">
        <f>IF(ISERROR(VLOOKUP($B285,'START LİSTE'!$B$6:$G$1254,6,0)),"",VLOOKUP($B285,'START LİSTE'!$B$6:$G$1254,6,0))</f>
        <v/>
      </c>
    </row>
    <row r="286" spans="1:9" ht="18" customHeight="1" x14ac:dyDescent="0.2">
      <c r="A286" s="2" t="str">
        <f t="shared" si="10"/>
        <v/>
      </c>
      <c r="B286" s="3"/>
      <c r="C286" s="4" t="str">
        <f>IF(ISERROR(VLOOKUP(B286,'START LİSTE'!$B$6:$F$1254,2,0)),"",VLOOKUP(B286,'START LİSTE'!$B$6:$F$1254,2,0))</f>
        <v/>
      </c>
      <c r="D286" s="4" t="str">
        <f>IF(ISERROR(VLOOKUP(B286,'START LİSTE'!$B$6:$F$1254,3,0)),"",VLOOKUP(B286,'START LİSTE'!$B$6:$F$1254,3,0))</f>
        <v/>
      </c>
      <c r="E286" s="5" t="str">
        <f>IF(ISERROR(VLOOKUP(B286,'START LİSTE'!$B$6:$F$1254,4,0)),"",VLOOKUP(B286,'START LİSTE'!$B$6:$F$1254,4,0))</f>
        <v/>
      </c>
      <c r="F286" s="6" t="str">
        <f>IF(ISERROR(VLOOKUP($B286,'START LİSTE'!$B$6:$F$1254,5,0)),"",VLOOKUP($B286,'START LİSTE'!$B$6:$F$1254,5,0))</f>
        <v/>
      </c>
      <c r="G286" s="91"/>
      <c r="H286" s="7" t="str">
        <f t="shared" si="11"/>
        <v/>
      </c>
      <c r="I286" s="70" t="str">
        <f>IF(ISERROR(VLOOKUP($B286,'START LİSTE'!$B$6:$G$1254,6,0)),"",VLOOKUP($B286,'START LİSTE'!$B$6:$G$1254,6,0))</f>
        <v/>
      </c>
    </row>
    <row r="287" spans="1:9" ht="18" customHeight="1" x14ac:dyDescent="0.2">
      <c r="A287" s="2" t="str">
        <f t="shared" si="10"/>
        <v/>
      </c>
      <c r="B287" s="3"/>
      <c r="C287" s="4" t="str">
        <f>IF(ISERROR(VLOOKUP(B287,'START LİSTE'!$B$6:$F$1254,2,0)),"",VLOOKUP(B287,'START LİSTE'!$B$6:$F$1254,2,0))</f>
        <v/>
      </c>
      <c r="D287" s="4" t="str">
        <f>IF(ISERROR(VLOOKUP(B287,'START LİSTE'!$B$6:$F$1254,3,0)),"",VLOOKUP(B287,'START LİSTE'!$B$6:$F$1254,3,0))</f>
        <v/>
      </c>
      <c r="E287" s="5" t="str">
        <f>IF(ISERROR(VLOOKUP(B287,'START LİSTE'!$B$6:$F$1254,4,0)),"",VLOOKUP(B287,'START LİSTE'!$B$6:$F$1254,4,0))</f>
        <v/>
      </c>
      <c r="F287" s="6" t="str">
        <f>IF(ISERROR(VLOOKUP($B287,'START LİSTE'!$B$6:$F$1254,5,0)),"",VLOOKUP($B287,'START LİSTE'!$B$6:$F$1254,5,0))</f>
        <v/>
      </c>
      <c r="G287" s="91"/>
      <c r="H287" s="7" t="str">
        <f t="shared" si="11"/>
        <v/>
      </c>
      <c r="I287" s="70" t="str">
        <f>IF(ISERROR(VLOOKUP($B287,'START LİSTE'!$B$6:$G$1254,6,0)),"",VLOOKUP($B287,'START LİSTE'!$B$6:$G$1254,6,0))</f>
        <v/>
      </c>
    </row>
    <row r="288" spans="1:9" ht="18" customHeight="1" x14ac:dyDescent="0.2">
      <c r="A288" s="2" t="str">
        <f t="shared" si="10"/>
        <v/>
      </c>
      <c r="B288" s="3"/>
      <c r="C288" s="4" t="str">
        <f>IF(ISERROR(VLOOKUP(B288,'START LİSTE'!$B$6:$F$1254,2,0)),"",VLOOKUP(B288,'START LİSTE'!$B$6:$F$1254,2,0))</f>
        <v/>
      </c>
      <c r="D288" s="4" t="str">
        <f>IF(ISERROR(VLOOKUP(B288,'START LİSTE'!$B$6:$F$1254,3,0)),"",VLOOKUP(B288,'START LİSTE'!$B$6:$F$1254,3,0))</f>
        <v/>
      </c>
      <c r="E288" s="5" t="str">
        <f>IF(ISERROR(VLOOKUP(B288,'START LİSTE'!$B$6:$F$1254,4,0)),"",VLOOKUP(B288,'START LİSTE'!$B$6:$F$1254,4,0))</f>
        <v/>
      </c>
      <c r="F288" s="6" t="str">
        <f>IF(ISERROR(VLOOKUP($B288,'START LİSTE'!$B$6:$F$1254,5,0)),"",VLOOKUP($B288,'START LİSTE'!$B$6:$F$1254,5,0))</f>
        <v/>
      </c>
      <c r="G288" s="91"/>
      <c r="H288" s="7" t="str">
        <f t="shared" si="11"/>
        <v/>
      </c>
      <c r="I288" s="70" t="str">
        <f>IF(ISERROR(VLOOKUP($B288,'START LİSTE'!$B$6:$G$1254,6,0)),"",VLOOKUP($B288,'START LİSTE'!$B$6:$G$1254,6,0))</f>
        <v/>
      </c>
    </row>
    <row r="289" spans="1:9" ht="18" customHeight="1" x14ac:dyDescent="0.2">
      <c r="A289" s="2" t="str">
        <f t="shared" si="10"/>
        <v/>
      </c>
      <c r="B289" s="3"/>
      <c r="C289" s="4" t="str">
        <f>IF(ISERROR(VLOOKUP(B289,'START LİSTE'!$B$6:$F$1254,2,0)),"",VLOOKUP(B289,'START LİSTE'!$B$6:$F$1254,2,0))</f>
        <v/>
      </c>
      <c r="D289" s="4" t="str">
        <f>IF(ISERROR(VLOOKUP(B289,'START LİSTE'!$B$6:$F$1254,3,0)),"",VLOOKUP(B289,'START LİSTE'!$B$6:$F$1254,3,0))</f>
        <v/>
      </c>
      <c r="E289" s="5" t="str">
        <f>IF(ISERROR(VLOOKUP(B289,'START LİSTE'!$B$6:$F$1254,4,0)),"",VLOOKUP(B289,'START LİSTE'!$B$6:$F$1254,4,0))</f>
        <v/>
      </c>
      <c r="F289" s="6" t="str">
        <f>IF(ISERROR(VLOOKUP($B289,'START LİSTE'!$B$6:$F$1254,5,0)),"",VLOOKUP($B289,'START LİSTE'!$B$6:$F$1254,5,0))</f>
        <v/>
      </c>
      <c r="G289" s="91"/>
      <c r="H289" s="7" t="str">
        <f t="shared" si="11"/>
        <v/>
      </c>
      <c r="I289" s="70" t="str">
        <f>IF(ISERROR(VLOOKUP($B289,'START LİSTE'!$B$6:$G$1254,6,0)),"",VLOOKUP($B289,'START LİSTE'!$B$6:$G$1254,6,0))</f>
        <v/>
      </c>
    </row>
    <row r="290" spans="1:9" ht="18" customHeight="1" x14ac:dyDescent="0.2">
      <c r="A290" s="2" t="str">
        <f t="shared" ref="A290:A306" si="12">IF(B290&lt;&gt;"",A289+1,"")</f>
        <v/>
      </c>
      <c r="B290" s="3"/>
      <c r="C290" s="4" t="str">
        <f>IF(ISERROR(VLOOKUP(B290,'START LİSTE'!$B$6:$F$1254,2,0)),"",VLOOKUP(B290,'START LİSTE'!$B$6:$F$1254,2,0))</f>
        <v/>
      </c>
      <c r="D290" s="4" t="str">
        <f>IF(ISERROR(VLOOKUP(B290,'START LİSTE'!$B$6:$F$1254,3,0)),"",VLOOKUP(B290,'START LİSTE'!$B$6:$F$1254,3,0))</f>
        <v/>
      </c>
      <c r="E290" s="5" t="str">
        <f>IF(ISERROR(VLOOKUP(B290,'START LİSTE'!$B$6:$F$1254,4,0)),"",VLOOKUP(B290,'START LİSTE'!$B$6:$F$1254,4,0))</f>
        <v/>
      </c>
      <c r="F290" s="6" t="str">
        <f>IF(ISERROR(VLOOKUP($B290,'START LİSTE'!$B$6:$F$1254,5,0)),"",VLOOKUP($B290,'START LİSTE'!$B$6:$F$1254,5,0))</f>
        <v/>
      </c>
      <c r="G290" s="91"/>
      <c r="H290" s="7" t="str">
        <f t="shared" ref="H290:H306" si="13">IF(OR(G290="DQ",G290="DNF",G290="DNS"),"-",IF(B290&lt;&gt;"",IF(E290="F",H289,H289+1),""))</f>
        <v/>
      </c>
      <c r="I290" s="70" t="str">
        <f>IF(ISERROR(VLOOKUP($B290,'START LİSTE'!$B$6:$G$1254,6,0)),"",VLOOKUP($B290,'START LİSTE'!$B$6:$G$1254,6,0))</f>
        <v/>
      </c>
    </row>
    <row r="291" spans="1:9" ht="18" customHeight="1" x14ac:dyDescent="0.2">
      <c r="A291" s="2" t="str">
        <f t="shared" si="12"/>
        <v/>
      </c>
      <c r="B291" s="3"/>
      <c r="C291" s="4" t="str">
        <f>IF(ISERROR(VLOOKUP(B291,'START LİSTE'!$B$6:$F$1254,2,0)),"",VLOOKUP(B291,'START LİSTE'!$B$6:$F$1254,2,0))</f>
        <v/>
      </c>
      <c r="D291" s="4" t="str">
        <f>IF(ISERROR(VLOOKUP(B291,'START LİSTE'!$B$6:$F$1254,3,0)),"",VLOOKUP(B291,'START LİSTE'!$B$6:$F$1254,3,0))</f>
        <v/>
      </c>
      <c r="E291" s="5" t="str">
        <f>IF(ISERROR(VLOOKUP(B291,'START LİSTE'!$B$6:$F$1254,4,0)),"",VLOOKUP(B291,'START LİSTE'!$B$6:$F$1254,4,0))</f>
        <v/>
      </c>
      <c r="F291" s="6" t="str">
        <f>IF(ISERROR(VLOOKUP($B291,'START LİSTE'!$B$6:$F$1254,5,0)),"",VLOOKUP($B291,'START LİSTE'!$B$6:$F$1254,5,0))</f>
        <v/>
      </c>
      <c r="G291" s="91"/>
      <c r="H291" s="7" t="str">
        <f t="shared" si="13"/>
        <v/>
      </c>
      <c r="I291" s="70" t="str">
        <f>IF(ISERROR(VLOOKUP($B291,'START LİSTE'!$B$6:$G$1254,6,0)),"",VLOOKUP($B291,'START LİSTE'!$B$6:$G$1254,6,0))</f>
        <v/>
      </c>
    </row>
    <row r="292" spans="1:9" ht="18" customHeight="1" x14ac:dyDescent="0.2">
      <c r="A292" s="2" t="str">
        <f t="shared" si="12"/>
        <v/>
      </c>
      <c r="B292" s="3"/>
      <c r="C292" s="4" t="str">
        <f>IF(ISERROR(VLOOKUP(B292,'START LİSTE'!$B$6:$F$1254,2,0)),"",VLOOKUP(B292,'START LİSTE'!$B$6:$F$1254,2,0))</f>
        <v/>
      </c>
      <c r="D292" s="4" t="str">
        <f>IF(ISERROR(VLOOKUP(B292,'START LİSTE'!$B$6:$F$1254,3,0)),"",VLOOKUP(B292,'START LİSTE'!$B$6:$F$1254,3,0))</f>
        <v/>
      </c>
      <c r="E292" s="5" t="str">
        <f>IF(ISERROR(VLOOKUP(B292,'START LİSTE'!$B$6:$F$1254,4,0)),"",VLOOKUP(B292,'START LİSTE'!$B$6:$F$1254,4,0))</f>
        <v/>
      </c>
      <c r="F292" s="6" t="str">
        <f>IF(ISERROR(VLOOKUP($B292,'START LİSTE'!$B$6:$F$1254,5,0)),"",VLOOKUP($B292,'START LİSTE'!$B$6:$F$1254,5,0))</f>
        <v/>
      </c>
      <c r="G292" s="91"/>
      <c r="H292" s="7" t="str">
        <f t="shared" si="13"/>
        <v/>
      </c>
      <c r="I292" s="70" t="str">
        <f>IF(ISERROR(VLOOKUP($B292,'START LİSTE'!$B$6:$G$1254,6,0)),"",VLOOKUP($B292,'START LİSTE'!$B$6:$G$1254,6,0))</f>
        <v/>
      </c>
    </row>
    <row r="293" spans="1:9" ht="18" customHeight="1" x14ac:dyDescent="0.2">
      <c r="A293" s="2" t="str">
        <f t="shared" si="12"/>
        <v/>
      </c>
      <c r="B293" s="3"/>
      <c r="C293" s="4" t="str">
        <f>IF(ISERROR(VLOOKUP(B293,'START LİSTE'!$B$6:$F$1254,2,0)),"",VLOOKUP(B293,'START LİSTE'!$B$6:$F$1254,2,0))</f>
        <v/>
      </c>
      <c r="D293" s="4" t="str">
        <f>IF(ISERROR(VLOOKUP(B293,'START LİSTE'!$B$6:$F$1254,3,0)),"",VLOOKUP(B293,'START LİSTE'!$B$6:$F$1254,3,0))</f>
        <v/>
      </c>
      <c r="E293" s="5" t="str">
        <f>IF(ISERROR(VLOOKUP(B293,'START LİSTE'!$B$6:$F$1254,4,0)),"",VLOOKUP(B293,'START LİSTE'!$B$6:$F$1254,4,0))</f>
        <v/>
      </c>
      <c r="F293" s="6" t="str">
        <f>IF(ISERROR(VLOOKUP($B293,'START LİSTE'!$B$6:$F$1254,5,0)),"",VLOOKUP($B293,'START LİSTE'!$B$6:$F$1254,5,0))</f>
        <v/>
      </c>
      <c r="G293" s="91"/>
      <c r="H293" s="7" t="str">
        <f t="shared" si="13"/>
        <v/>
      </c>
      <c r="I293" s="70" t="str">
        <f>IF(ISERROR(VLOOKUP($B293,'START LİSTE'!$B$6:$G$1254,6,0)),"",VLOOKUP($B293,'START LİSTE'!$B$6:$G$1254,6,0))</f>
        <v/>
      </c>
    </row>
    <row r="294" spans="1:9" ht="18" customHeight="1" x14ac:dyDescent="0.2">
      <c r="A294" s="2" t="str">
        <f t="shared" si="12"/>
        <v/>
      </c>
      <c r="B294" s="3"/>
      <c r="C294" s="4" t="str">
        <f>IF(ISERROR(VLOOKUP(B294,'START LİSTE'!$B$6:$F$1254,2,0)),"",VLOOKUP(B294,'START LİSTE'!$B$6:$F$1254,2,0))</f>
        <v/>
      </c>
      <c r="D294" s="4" t="str">
        <f>IF(ISERROR(VLOOKUP(B294,'START LİSTE'!$B$6:$F$1254,3,0)),"",VLOOKUP(B294,'START LİSTE'!$B$6:$F$1254,3,0))</f>
        <v/>
      </c>
      <c r="E294" s="5" t="str">
        <f>IF(ISERROR(VLOOKUP(B294,'START LİSTE'!$B$6:$F$1254,4,0)),"",VLOOKUP(B294,'START LİSTE'!$B$6:$F$1254,4,0))</f>
        <v/>
      </c>
      <c r="F294" s="6" t="str">
        <f>IF(ISERROR(VLOOKUP($B294,'START LİSTE'!$B$6:$F$1254,5,0)),"",VLOOKUP($B294,'START LİSTE'!$B$6:$F$1254,5,0))</f>
        <v/>
      </c>
      <c r="G294" s="91"/>
      <c r="H294" s="7" t="str">
        <f t="shared" si="13"/>
        <v/>
      </c>
      <c r="I294" s="70" t="str">
        <f>IF(ISERROR(VLOOKUP($B294,'START LİSTE'!$B$6:$G$1254,6,0)),"",VLOOKUP($B294,'START LİSTE'!$B$6:$G$1254,6,0))</f>
        <v/>
      </c>
    </row>
    <row r="295" spans="1:9" ht="18" customHeight="1" x14ac:dyDescent="0.2">
      <c r="A295" s="2" t="str">
        <f t="shared" si="12"/>
        <v/>
      </c>
      <c r="B295" s="3"/>
      <c r="C295" s="4" t="str">
        <f>IF(ISERROR(VLOOKUP(B295,'START LİSTE'!$B$6:$F$1254,2,0)),"",VLOOKUP(B295,'START LİSTE'!$B$6:$F$1254,2,0))</f>
        <v/>
      </c>
      <c r="D295" s="4" t="str">
        <f>IF(ISERROR(VLOOKUP(B295,'START LİSTE'!$B$6:$F$1254,3,0)),"",VLOOKUP(B295,'START LİSTE'!$B$6:$F$1254,3,0))</f>
        <v/>
      </c>
      <c r="E295" s="5" t="str">
        <f>IF(ISERROR(VLOOKUP(B295,'START LİSTE'!$B$6:$F$1254,4,0)),"",VLOOKUP(B295,'START LİSTE'!$B$6:$F$1254,4,0))</f>
        <v/>
      </c>
      <c r="F295" s="6" t="str">
        <f>IF(ISERROR(VLOOKUP($B295,'START LİSTE'!$B$6:$F$1254,5,0)),"",VLOOKUP($B295,'START LİSTE'!$B$6:$F$1254,5,0))</f>
        <v/>
      </c>
      <c r="G295" s="91"/>
      <c r="H295" s="7" t="str">
        <f t="shared" si="13"/>
        <v/>
      </c>
      <c r="I295" s="70" t="str">
        <f>IF(ISERROR(VLOOKUP($B295,'START LİSTE'!$B$6:$G$1254,6,0)),"",VLOOKUP($B295,'START LİSTE'!$B$6:$G$1254,6,0))</f>
        <v/>
      </c>
    </row>
    <row r="296" spans="1:9" ht="18" customHeight="1" x14ac:dyDescent="0.2">
      <c r="A296" s="2" t="str">
        <f t="shared" si="12"/>
        <v/>
      </c>
      <c r="B296" s="3"/>
      <c r="C296" s="4" t="str">
        <f>IF(ISERROR(VLOOKUP(B296,'START LİSTE'!$B$6:$F$1254,2,0)),"",VLOOKUP(B296,'START LİSTE'!$B$6:$F$1254,2,0))</f>
        <v/>
      </c>
      <c r="D296" s="4" t="str">
        <f>IF(ISERROR(VLOOKUP(B296,'START LİSTE'!$B$6:$F$1254,3,0)),"",VLOOKUP(B296,'START LİSTE'!$B$6:$F$1254,3,0))</f>
        <v/>
      </c>
      <c r="E296" s="5" t="str">
        <f>IF(ISERROR(VLOOKUP(B296,'START LİSTE'!$B$6:$F$1254,4,0)),"",VLOOKUP(B296,'START LİSTE'!$B$6:$F$1254,4,0))</f>
        <v/>
      </c>
      <c r="F296" s="6" t="str">
        <f>IF(ISERROR(VLOOKUP($B296,'START LİSTE'!$B$6:$F$1254,5,0)),"",VLOOKUP($B296,'START LİSTE'!$B$6:$F$1254,5,0))</f>
        <v/>
      </c>
      <c r="G296" s="91"/>
      <c r="H296" s="7" t="str">
        <f t="shared" si="13"/>
        <v/>
      </c>
      <c r="I296" s="70" t="str">
        <f>IF(ISERROR(VLOOKUP($B296,'START LİSTE'!$B$6:$G$1254,6,0)),"",VLOOKUP($B296,'START LİSTE'!$B$6:$G$1254,6,0))</f>
        <v/>
      </c>
    </row>
    <row r="297" spans="1:9" ht="18" customHeight="1" x14ac:dyDescent="0.2">
      <c r="A297" s="2" t="str">
        <f t="shared" si="12"/>
        <v/>
      </c>
      <c r="B297" s="3"/>
      <c r="C297" s="4" t="str">
        <f>IF(ISERROR(VLOOKUP(B297,'START LİSTE'!$B$6:$F$1254,2,0)),"",VLOOKUP(B297,'START LİSTE'!$B$6:$F$1254,2,0))</f>
        <v/>
      </c>
      <c r="D297" s="4" t="str">
        <f>IF(ISERROR(VLOOKUP(B297,'START LİSTE'!$B$6:$F$1254,3,0)),"",VLOOKUP(B297,'START LİSTE'!$B$6:$F$1254,3,0))</f>
        <v/>
      </c>
      <c r="E297" s="5" t="str">
        <f>IF(ISERROR(VLOOKUP(B297,'START LİSTE'!$B$6:$F$1254,4,0)),"",VLOOKUP(B297,'START LİSTE'!$B$6:$F$1254,4,0))</f>
        <v/>
      </c>
      <c r="F297" s="6" t="str">
        <f>IF(ISERROR(VLOOKUP($B297,'START LİSTE'!$B$6:$F$1254,5,0)),"",VLOOKUP($B297,'START LİSTE'!$B$6:$F$1254,5,0))</f>
        <v/>
      </c>
      <c r="G297" s="91"/>
      <c r="H297" s="7" t="str">
        <f t="shared" si="13"/>
        <v/>
      </c>
      <c r="I297" s="70" t="str">
        <f>IF(ISERROR(VLOOKUP($B297,'START LİSTE'!$B$6:$G$1254,6,0)),"",VLOOKUP($B297,'START LİSTE'!$B$6:$G$1254,6,0))</f>
        <v/>
      </c>
    </row>
    <row r="298" spans="1:9" ht="18" customHeight="1" x14ac:dyDescent="0.2">
      <c r="A298" s="2" t="str">
        <f t="shared" si="12"/>
        <v/>
      </c>
      <c r="B298" s="3"/>
      <c r="C298" s="4" t="str">
        <f>IF(ISERROR(VLOOKUP(B298,'START LİSTE'!$B$6:$F$1254,2,0)),"",VLOOKUP(B298,'START LİSTE'!$B$6:$F$1254,2,0))</f>
        <v/>
      </c>
      <c r="D298" s="4" t="str">
        <f>IF(ISERROR(VLOOKUP(B298,'START LİSTE'!$B$6:$F$1254,3,0)),"",VLOOKUP(B298,'START LİSTE'!$B$6:$F$1254,3,0))</f>
        <v/>
      </c>
      <c r="E298" s="5" t="str">
        <f>IF(ISERROR(VLOOKUP(B298,'START LİSTE'!$B$6:$F$1254,4,0)),"",VLOOKUP(B298,'START LİSTE'!$B$6:$F$1254,4,0))</f>
        <v/>
      </c>
      <c r="F298" s="6" t="str">
        <f>IF(ISERROR(VLOOKUP($B298,'START LİSTE'!$B$6:$F$1254,5,0)),"",VLOOKUP($B298,'START LİSTE'!$B$6:$F$1254,5,0))</f>
        <v/>
      </c>
      <c r="G298" s="91"/>
      <c r="H298" s="7" t="str">
        <f t="shared" si="13"/>
        <v/>
      </c>
      <c r="I298" s="70" t="str">
        <f>IF(ISERROR(VLOOKUP($B298,'START LİSTE'!$B$6:$G$1254,6,0)),"",VLOOKUP($B298,'START LİSTE'!$B$6:$G$1254,6,0))</f>
        <v/>
      </c>
    </row>
    <row r="299" spans="1:9" ht="18" customHeight="1" x14ac:dyDescent="0.2">
      <c r="A299" s="2" t="str">
        <f t="shared" si="12"/>
        <v/>
      </c>
      <c r="B299" s="3"/>
      <c r="C299" s="4" t="str">
        <f>IF(ISERROR(VLOOKUP(B299,'START LİSTE'!$B$6:$F$1254,2,0)),"",VLOOKUP(B299,'START LİSTE'!$B$6:$F$1254,2,0))</f>
        <v/>
      </c>
      <c r="D299" s="4" t="str">
        <f>IF(ISERROR(VLOOKUP(B299,'START LİSTE'!$B$6:$F$1254,3,0)),"",VLOOKUP(B299,'START LİSTE'!$B$6:$F$1254,3,0))</f>
        <v/>
      </c>
      <c r="E299" s="5" t="str">
        <f>IF(ISERROR(VLOOKUP(B299,'START LİSTE'!$B$6:$F$1254,4,0)),"",VLOOKUP(B299,'START LİSTE'!$B$6:$F$1254,4,0))</f>
        <v/>
      </c>
      <c r="F299" s="6" t="str">
        <f>IF(ISERROR(VLOOKUP($B299,'START LİSTE'!$B$6:$F$1254,5,0)),"",VLOOKUP($B299,'START LİSTE'!$B$6:$F$1254,5,0))</f>
        <v/>
      </c>
      <c r="G299" s="91"/>
      <c r="H299" s="7" t="str">
        <f t="shared" si="13"/>
        <v/>
      </c>
      <c r="I299" s="70" t="str">
        <f>IF(ISERROR(VLOOKUP($B299,'START LİSTE'!$B$6:$G$1254,6,0)),"",VLOOKUP($B299,'START LİSTE'!$B$6:$G$1254,6,0))</f>
        <v/>
      </c>
    </row>
    <row r="300" spans="1:9" ht="18" customHeight="1" x14ac:dyDescent="0.2">
      <c r="A300" s="2" t="str">
        <f t="shared" si="12"/>
        <v/>
      </c>
      <c r="B300" s="3"/>
      <c r="C300" s="4" t="str">
        <f>IF(ISERROR(VLOOKUP(B300,'START LİSTE'!$B$6:$F$1254,2,0)),"",VLOOKUP(B300,'START LİSTE'!$B$6:$F$1254,2,0))</f>
        <v/>
      </c>
      <c r="D300" s="4" t="str">
        <f>IF(ISERROR(VLOOKUP(B300,'START LİSTE'!$B$6:$F$1254,3,0)),"",VLOOKUP(B300,'START LİSTE'!$B$6:$F$1254,3,0))</f>
        <v/>
      </c>
      <c r="E300" s="5" t="str">
        <f>IF(ISERROR(VLOOKUP(B300,'START LİSTE'!$B$6:$F$1254,4,0)),"",VLOOKUP(B300,'START LİSTE'!$B$6:$F$1254,4,0))</f>
        <v/>
      </c>
      <c r="F300" s="6" t="str">
        <f>IF(ISERROR(VLOOKUP($B300,'START LİSTE'!$B$6:$F$1254,5,0)),"",VLOOKUP($B300,'START LİSTE'!$B$6:$F$1254,5,0))</f>
        <v/>
      </c>
      <c r="G300" s="91"/>
      <c r="H300" s="7" t="str">
        <f t="shared" si="13"/>
        <v/>
      </c>
      <c r="I300" s="70" t="str">
        <f>IF(ISERROR(VLOOKUP($B300,'START LİSTE'!$B$6:$G$1254,6,0)),"",VLOOKUP($B300,'START LİSTE'!$B$6:$G$1254,6,0))</f>
        <v/>
      </c>
    </row>
    <row r="301" spans="1:9" ht="18" customHeight="1" x14ac:dyDescent="0.2">
      <c r="A301" s="2" t="str">
        <f t="shared" si="12"/>
        <v/>
      </c>
      <c r="B301" s="3"/>
      <c r="C301" s="4" t="str">
        <f>IF(ISERROR(VLOOKUP(B301,'START LİSTE'!$B$6:$F$1254,2,0)),"",VLOOKUP(B301,'START LİSTE'!$B$6:$F$1254,2,0))</f>
        <v/>
      </c>
      <c r="D301" s="4" t="str">
        <f>IF(ISERROR(VLOOKUP(B301,'START LİSTE'!$B$6:$F$1254,3,0)),"",VLOOKUP(B301,'START LİSTE'!$B$6:$F$1254,3,0))</f>
        <v/>
      </c>
      <c r="E301" s="5" t="str">
        <f>IF(ISERROR(VLOOKUP(B301,'START LİSTE'!$B$6:$F$1254,4,0)),"",VLOOKUP(B301,'START LİSTE'!$B$6:$F$1254,4,0))</f>
        <v/>
      </c>
      <c r="F301" s="6" t="str">
        <f>IF(ISERROR(VLOOKUP($B301,'START LİSTE'!$B$6:$F$1254,5,0)),"",VLOOKUP($B301,'START LİSTE'!$B$6:$F$1254,5,0))</f>
        <v/>
      </c>
      <c r="G301" s="91"/>
      <c r="H301" s="7" t="str">
        <f t="shared" si="13"/>
        <v/>
      </c>
      <c r="I301" s="70" t="str">
        <f>IF(ISERROR(VLOOKUP($B301,'START LİSTE'!$B$6:$G$1254,6,0)),"",VLOOKUP($B301,'START LİSTE'!$B$6:$G$1254,6,0))</f>
        <v/>
      </c>
    </row>
    <row r="302" spans="1:9" ht="18" customHeight="1" x14ac:dyDescent="0.2">
      <c r="A302" s="2" t="str">
        <f t="shared" si="12"/>
        <v/>
      </c>
      <c r="B302" s="3"/>
      <c r="C302" s="4" t="str">
        <f>IF(ISERROR(VLOOKUP(B302,'START LİSTE'!$B$6:$F$1254,2,0)),"",VLOOKUP(B302,'START LİSTE'!$B$6:$F$1254,2,0))</f>
        <v/>
      </c>
      <c r="D302" s="4" t="str">
        <f>IF(ISERROR(VLOOKUP(B302,'START LİSTE'!$B$6:$F$1254,3,0)),"",VLOOKUP(B302,'START LİSTE'!$B$6:$F$1254,3,0))</f>
        <v/>
      </c>
      <c r="E302" s="5" t="str">
        <f>IF(ISERROR(VLOOKUP(B302,'START LİSTE'!$B$6:$F$1254,4,0)),"",VLOOKUP(B302,'START LİSTE'!$B$6:$F$1254,4,0))</f>
        <v/>
      </c>
      <c r="F302" s="6" t="str">
        <f>IF(ISERROR(VLOOKUP($B302,'START LİSTE'!$B$6:$F$1254,5,0)),"",VLOOKUP($B302,'START LİSTE'!$B$6:$F$1254,5,0))</f>
        <v/>
      </c>
      <c r="G302" s="91"/>
      <c r="H302" s="7" t="str">
        <f t="shared" si="13"/>
        <v/>
      </c>
      <c r="I302" s="70" t="str">
        <f>IF(ISERROR(VLOOKUP($B302,'START LİSTE'!$B$6:$G$1254,6,0)),"",VLOOKUP($B302,'START LİSTE'!$B$6:$G$1254,6,0))</f>
        <v/>
      </c>
    </row>
    <row r="303" spans="1:9" ht="18" customHeight="1" x14ac:dyDescent="0.2">
      <c r="A303" s="2" t="str">
        <f t="shared" si="12"/>
        <v/>
      </c>
      <c r="B303" s="3"/>
      <c r="C303" s="4" t="str">
        <f>IF(ISERROR(VLOOKUP(B303,'START LİSTE'!$B$6:$F$1254,2,0)),"",VLOOKUP(B303,'START LİSTE'!$B$6:$F$1254,2,0))</f>
        <v/>
      </c>
      <c r="D303" s="4" t="str">
        <f>IF(ISERROR(VLOOKUP(B303,'START LİSTE'!$B$6:$F$1254,3,0)),"",VLOOKUP(B303,'START LİSTE'!$B$6:$F$1254,3,0))</f>
        <v/>
      </c>
      <c r="E303" s="5" t="str">
        <f>IF(ISERROR(VLOOKUP(B303,'START LİSTE'!$B$6:$F$1254,4,0)),"",VLOOKUP(B303,'START LİSTE'!$B$6:$F$1254,4,0))</f>
        <v/>
      </c>
      <c r="F303" s="6" t="str">
        <f>IF(ISERROR(VLOOKUP($B303,'START LİSTE'!$B$6:$F$1254,5,0)),"",VLOOKUP($B303,'START LİSTE'!$B$6:$F$1254,5,0))</f>
        <v/>
      </c>
      <c r="G303" s="91"/>
      <c r="H303" s="7" t="str">
        <f t="shared" si="13"/>
        <v/>
      </c>
      <c r="I303" s="70" t="str">
        <f>IF(ISERROR(VLOOKUP($B303,'START LİSTE'!$B$6:$G$1254,6,0)),"",VLOOKUP($B303,'START LİSTE'!$B$6:$G$1254,6,0))</f>
        <v/>
      </c>
    </row>
    <row r="304" spans="1:9" ht="18" customHeight="1" x14ac:dyDescent="0.2">
      <c r="A304" s="2" t="str">
        <f t="shared" si="12"/>
        <v/>
      </c>
      <c r="B304" s="3"/>
      <c r="C304" s="4" t="str">
        <f>IF(ISERROR(VLOOKUP(B304,'START LİSTE'!$B$6:$F$1254,2,0)),"",VLOOKUP(B304,'START LİSTE'!$B$6:$F$1254,2,0))</f>
        <v/>
      </c>
      <c r="D304" s="4" t="str">
        <f>IF(ISERROR(VLOOKUP(B304,'START LİSTE'!$B$6:$F$1254,3,0)),"",VLOOKUP(B304,'START LİSTE'!$B$6:$F$1254,3,0))</f>
        <v/>
      </c>
      <c r="E304" s="5" t="str">
        <f>IF(ISERROR(VLOOKUP(B304,'START LİSTE'!$B$6:$F$1254,4,0)),"",VLOOKUP(B304,'START LİSTE'!$B$6:$F$1254,4,0))</f>
        <v/>
      </c>
      <c r="F304" s="6" t="str">
        <f>IF(ISERROR(VLOOKUP($B304,'START LİSTE'!$B$6:$F$1254,5,0)),"",VLOOKUP($B304,'START LİSTE'!$B$6:$F$1254,5,0))</f>
        <v/>
      </c>
      <c r="G304" s="91"/>
      <c r="H304" s="7" t="str">
        <f t="shared" si="13"/>
        <v/>
      </c>
      <c r="I304" s="70" t="str">
        <f>IF(ISERROR(VLOOKUP($B304,'START LİSTE'!$B$6:$G$1254,6,0)),"",VLOOKUP($B304,'START LİSTE'!$B$6:$G$1254,6,0))</f>
        <v/>
      </c>
    </row>
    <row r="305" spans="1:9" ht="18" customHeight="1" x14ac:dyDescent="0.2">
      <c r="A305" s="2" t="str">
        <f t="shared" si="12"/>
        <v/>
      </c>
      <c r="B305" s="3"/>
      <c r="C305" s="4" t="str">
        <f>IF(ISERROR(VLOOKUP(B305,'START LİSTE'!$B$6:$F$1254,2,0)),"",VLOOKUP(B305,'START LİSTE'!$B$6:$F$1254,2,0))</f>
        <v/>
      </c>
      <c r="D305" s="4" t="str">
        <f>IF(ISERROR(VLOOKUP(B305,'START LİSTE'!$B$6:$F$1254,3,0)),"",VLOOKUP(B305,'START LİSTE'!$B$6:$F$1254,3,0))</f>
        <v/>
      </c>
      <c r="E305" s="5" t="str">
        <f>IF(ISERROR(VLOOKUP(B305,'START LİSTE'!$B$6:$F$1254,4,0)),"",VLOOKUP(B305,'START LİSTE'!$B$6:$F$1254,4,0))</f>
        <v/>
      </c>
      <c r="F305" s="6" t="str">
        <f>IF(ISERROR(VLOOKUP($B305,'START LİSTE'!$B$6:$F$1254,5,0)),"",VLOOKUP($B305,'START LİSTE'!$B$6:$F$1254,5,0))</f>
        <v/>
      </c>
      <c r="G305" s="91"/>
      <c r="H305" s="7" t="str">
        <f t="shared" si="13"/>
        <v/>
      </c>
      <c r="I305" s="70" t="str">
        <f>IF(ISERROR(VLOOKUP($B305,'START LİSTE'!$B$6:$G$1254,6,0)),"",VLOOKUP($B305,'START LİSTE'!$B$6:$G$1254,6,0))</f>
        <v/>
      </c>
    </row>
    <row r="306" spans="1:9" ht="18" customHeight="1" x14ac:dyDescent="0.2">
      <c r="A306" s="2" t="str">
        <f t="shared" si="12"/>
        <v/>
      </c>
      <c r="B306" s="3"/>
      <c r="C306" s="4" t="str">
        <f>IF(ISERROR(VLOOKUP(B306,'START LİSTE'!$B$6:$F$1254,2,0)),"",VLOOKUP(B306,'START LİSTE'!$B$6:$F$1254,2,0))</f>
        <v/>
      </c>
      <c r="D306" s="4" t="str">
        <f>IF(ISERROR(VLOOKUP(B306,'START LİSTE'!$B$6:$F$1254,3,0)),"",VLOOKUP(B306,'START LİSTE'!$B$6:$F$1254,3,0))</f>
        <v/>
      </c>
      <c r="E306" s="5" t="str">
        <f>IF(ISERROR(VLOOKUP(B306,'START LİSTE'!$B$6:$F$1254,4,0)),"",VLOOKUP(B306,'START LİSTE'!$B$6:$F$1254,4,0))</f>
        <v/>
      </c>
      <c r="F306" s="6" t="str">
        <f>IF(ISERROR(VLOOKUP($B306,'START LİSTE'!$B$6:$F$1254,5,0)),"",VLOOKUP($B306,'START LİSTE'!$B$6:$F$1254,5,0))</f>
        <v/>
      </c>
      <c r="G306" s="91"/>
      <c r="H306" s="7" t="str">
        <f t="shared" si="13"/>
        <v/>
      </c>
      <c r="I306" s="70" t="str">
        <f>IF(ISERROR(VLOOKUP($B306,'START LİSTE'!$B$6:$G$1254,6,0)),"",VLOOKUP($B306,'START LİSTE'!$B$6:$G$1254,6,0))</f>
        <v/>
      </c>
    </row>
    <row r="307" spans="1:9" ht="18" customHeight="1" x14ac:dyDescent="0.2">
      <c r="A307" s="2" t="str">
        <f t="shared" ref="A307:A365" si="14">IF(B307&lt;&gt;"",A306+1,"")</f>
        <v/>
      </c>
      <c r="B307" s="3"/>
      <c r="C307" s="4" t="str">
        <f>IF(ISERROR(VLOOKUP(B307,'START LİSTE'!$B$6:$F$1254,2,0)),"",VLOOKUP(B307,'START LİSTE'!$B$6:$F$1254,2,0))</f>
        <v/>
      </c>
      <c r="D307" s="4" t="str">
        <f>IF(ISERROR(VLOOKUP(B307,'START LİSTE'!$B$6:$F$1254,3,0)),"",VLOOKUP(B307,'START LİSTE'!$B$6:$F$1254,3,0))</f>
        <v/>
      </c>
      <c r="E307" s="5" t="str">
        <f>IF(ISERROR(VLOOKUP(B307,'START LİSTE'!$B$6:$F$1254,4,0)),"",VLOOKUP(B307,'START LİSTE'!$B$6:$F$1254,4,0))</f>
        <v/>
      </c>
      <c r="F307" s="6" t="str">
        <f>IF(ISERROR(VLOOKUP($B307,'START LİSTE'!$B$6:$F$1254,5,0)),"",VLOOKUP($B307,'START LİSTE'!$B$6:$F$1254,5,0))</f>
        <v/>
      </c>
      <c r="G307" s="91"/>
      <c r="H307" s="7" t="str">
        <f t="shared" ref="H307:H365" si="15">IF(OR(G307="DQ",G307="DNF",G307="DNS"),"-",IF(B307&lt;&gt;"",IF(E307="F",H306,H306+1),""))</f>
        <v/>
      </c>
      <c r="I307" s="70" t="str">
        <f>IF(ISERROR(VLOOKUP($B307,'START LİSTE'!$B$6:$G$1254,6,0)),"",VLOOKUP($B307,'START LİSTE'!$B$6:$G$1254,6,0))</f>
        <v/>
      </c>
    </row>
    <row r="308" spans="1:9" ht="18" customHeight="1" x14ac:dyDescent="0.2">
      <c r="A308" s="2" t="str">
        <f t="shared" si="14"/>
        <v/>
      </c>
      <c r="B308" s="3"/>
      <c r="C308" s="4" t="str">
        <f>IF(ISERROR(VLOOKUP(B308,'START LİSTE'!$B$6:$F$1254,2,0)),"",VLOOKUP(B308,'START LİSTE'!$B$6:$F$1254,2,0))</f>
        <v/>
      </c>
      <c r="D308" s="4" t="str">
        <f>IF(ISERROR(VLOOKUP(B308,'START LİSTE'!$B$6:$F$1254,3,0)),"",VLOOKUP(B308,'START LİSTE'!$B$6:$F$1254,3,0))</f>
        <v/>
      </c>
      <c r="E308" s="5" t="str">
        <f>IF(ISERROR(VLOOKUP(B308,'START LİSTE'!$B$6:$F$1254,4,0)),"",VLOOKUP(B308,'START LİSTE'!$B$6:$F$1254,4,0))</f>
        <v/>
      </c>
      <c r="F308" s="6" t="str">
        <f>IF(ISERROR(VLOOKUP($B308,'START LİSTE'!$B$6:$F$1254,5,0)),"",VLOOKUP($B308,'START LİSTE'!$B$6:$F$1254,5,0))</f>
        <v/>
      </c>
      <c r="G308" s="91"/>
      <c r="H308" s="7" t="str">
        <f t="shared" si="15"/>
        <v/>
      </c>
      <c r="I308" s="70" t="str">
        <f>IF(ISERROR(VLOOKUP($B308,'START LİSTE'!$B$6:$G$1254,6,0)),"",VLOOKUP($B308,'START LİSTE'!$B$6:$G$1254,6,0))</f>
        <v/>
      </c>
    </row>
    <row r="309" spans="1:9" ht="18" customHeight="1" x14ac:dyDescent="0.2">
      <c r="A309" s="2" t="str">
        <f t="shared" si="14"/>
        <v/>
      </c>
      <c r="B309" s="3"/>
      <c r="C309" s="4" t="str">
        <f>IF(ISERROR(VLOOKUP(B309,'START LİSTE'!$B$6:$F$1254,2,0)),"",VLOOKUP(B309,'START LİSTE'!$B$6:$F$1254,2,0))</f>
        <v/>
      </c>
      <c r="D309" s="4" t="str">
        <f>IF(ISERROR(VLOOKUP(B309,'START LİSTE'!$B$6:$F$1254,3,0)),"",VLOOKUP(B309,'START LİSTE'!$B$6:$F$1254,3,0))</f>
        <v/>
      </c>
      <c r="E309" s="5" t="str">
        <f>IF(ISERROR(VLOOKUP(B309,'START LİSTE'!$B$6:$F$1254,4,0)),"",VLOOKUP(B309,'START LİSTE'!$B$6:$F$1254,4,0))</f>
        <v/>
      </c>
      <c r="F309" s="6" t="str">
        <f>IF(ISERROR(VLOOKUP($B309,'START LİSTE'!$B$6:$F$1254,5,0)),"",VLOOKUP($B309,'START LİSTE'!$B$6:$F$1254,5,0))</f>
        <v/>
      </c>
      <c r="G309" s="91"/>
      <c r="H309" s="7" t="str">
        <f t="shared" si="15"/>
        <v/>
      </c>
      <c r="I309" s="70" t="str">
        <f>IF(ISERROR(VLOOKUP($B309,'START LİSTE'!$B$6:$G$1254,6,0)),"",VLOOKUP($B309,'START LİSTE'!$B$6:$G$1254,6,0))</f>
        <v/>
      </c>
    </row>
    <row r="310" spans="1:9" ht="18" customHeight="1" x14ac:dyDescent="0.2">
      <c r="A310" s="2" t="str">
        <f t="shared" si="14"/>
        <v/>
      </c>
      <c r="B310" s="3"/>
      <c r="C310" s="4" t="str">
        <f>IF(ISERROR(VLOOKUP(B310,'START LİSTE'!$B$6:$F$1254,2,0)),"",VLOOKUP(B310,'START LİSTE'!$B$6:$F$1254,2,0))</f>
        <v/>
      </c>
      <c r="D310" s="4" t="str">
        <f>IF(ISERROR(VLOOKUP(B310,'START LİSTE'!$B$6:$F$1254,3,0)),"",VLOOKUP(B310,'START LİSTE'!$B$6:$F$1254,3,0))</f>
        <v/>
      </c>
      <c r="E310" s="5" t="str">
        <f>IF(ISERROR(VLOOKUP(B310,'START LİSTE'!$B$6:$F$1254,4,0)),"",VLOOKUP(B310,'START LİSTE'!$B$6:$F$1254,4,0))</f>
        <v/>
      </c>
      <c r="F310" s="6" t="str">
        <f>IF(ISERROR(VLOOKUP($B310,'START LİSTE'!$B$6:$F$1254,5,0)),"",VLOOKUP($B310,'START LİSTE'!$B$6:$F$1254,5,0))</f>
        <v/>
      </c>
      <c r="G310" s="91"/>
      <c r="H310" s="7" t="str">
        <f t="shared" si="15"/>
        <v/>
      </c>
      <c r="I310" s="70" t="str">
        <f>IF(ISERROR(VLOOKUP($B310,'START LİSTE'!$B$6:$G$1254,6,0)),"",VLOOKUP($B310,'START LİSTE'!$B$6:$G$1254,6,0))</f>
        <v/>
      </c>
    </row>
    <row r="311" spans="1:9" ht="18" customHeight="1" x14ac:dyDescent="0.2">
      <c r="A311" s="2" t="str">
        <f t="shared" si="14"/>
        <v/>
      </c>
      <c r="B311" s="3"/>
      <c r="C311" s="4" t="str">
        <f>IF(ISERROR(VLOOKUP(B311,'START LİSTE'!$B$6:$F$1254,2,0)),"",VLOOKUP(B311,'START LİSTE'!$B$6:$F$1254,2,0))</f>
        <v/>
      </c>
      <c r="D311" s="4" t="str">
        <f>IF(ISERROR(VLOOKUP(B311,'START LİSTE'!$B$6:$F$1254,3,0)),"",VLOOKUP(B311,'START LİSTE'!$B$6:$F$1254,3,0))</f>
        <v/>
      </c>
      <c r="E311" s="5" t="str">
        <f>IF(ISERROR(VLOOKUP(B311,'START LİSTE'!$B$6:$F$1254,4,0)),"",VLOOKUP(B311,'START LİSTE'!$B$6:$F$1254,4,0))</f>
        <v/>
      </c>
      <c r="F311" s="6" t="str">
        <f>IF(ISERROR(VLOOKUP($B311,'START LİSTE'!$B$6:$F$1254,5,0)),"",VLOOKUP($B311,'START LİSTE'!$B$6:$F$1254,5,0))</f>
        <v/>
      </c>
      <c r="G311" s="91"/>
      <c r="H311" s="7" t="str">
        <f t="shared" si="15"/>
        <v/>
      </c>
      <c r="I311" s="70" t="str">
        <f>IF(ISERROR(VLOOKUP($B311,'START LİSTE'!$B$6:$G$1254,6,0)),"",VLOOKUP($B311,'START LİSTE'!$B$6:$G$1254,6,0))</f>
        <v/>
      </c>
    </row>
    <row r="312" spans="1:9" ht="18" customHeight="1" x14ac:dyDescent="0.2">
      <c r="A312" s="2" t="str">
        <f t="shared" si="14"/>
        <v/>
      </c>
      <c r="B312" s="3"/>
      <c r="C312" s="4" t="str">
        <f>IF(ISERROR(VLOOKUP(B312,'START LİSTE'!$B$6:$F$1254,2,0)),"",VLOOKUP(B312,'START LİSTE'!$B$6:$F$1254,2,0))</f>
        <v/>
      </c>
      <c r="D312" s="4" t="str">
        <f>IF(ISERROR(VLOOKUP(B312,'START LİSTE'!$B$6:$F$1254,3,0)),"",VLOOKUP(B312,'START LİSTE'!$B$6:$F$1254,3,0))</f>
        <v/>
      </c>
      <c r="E312" s="5" t="str">
        <f>IF(ISERROR(VLOOKUP(B312,'START LİSTE'!$B$6:$F$1254,4,0)),"",VLOOKUP(B312,'START LİSTE'!$B$6:$F$1254,4,0))</f>
        <v/>
      </c>
      <c r="F312" s="6" t="str">
        <f>IF(ISERROR(VLOOKUP($B312,'START LİSTE'!$B$6:$F$1254,5,0)),"",VLOOKUP($B312,'START LİSTE'!$B$6:$F$1254,5,0))</f>
        <v/>
      </c>
      <c r="G312" s="91"/>
      <c r="H312" s="7" t="str">
        <f t="shared" si="15"/>
        <v/>
      </c>
      <c r="I312" s="70" t="str">
        <f>IF(ISERROR(VLOOKUP($B312,'START LİSTE'!$B$6:$G$1254,6,0)),"",VLOOKUP($B312,'START LİSTE'!$B$6:$G$1254,6,0))</f>
        <v/>
      </c>
    </row>
    <row r="313" spans="1:9" ht="18" customHeight="1" x14ac:dyDescent="0.2">
      <c r="A313" s="2" t="str">
        <f t="shared" si="14"/>
        <v/>
      </c>
      <c r="B313" s="3"/>
      <c r="C313" s="4" t="str">
        <f>IF(ISERROR(VLOOKUP(B313,'START LİSTE'!$B$6:$F$1254,2,0)),"",VLOOKUP(B313,'START LİSTE'!$B$6:$F$1254,2,0))</f>
        <v/>
      </c>
      <c r="D313" s="4" t="str">
        <f>IF(ISERROR(VLOOKUP(B313,'START LİSTE'!$B$6:$F$1254,3,0)),"",VLOOKUP(B313,'START LİSTE'!$B$6:$F$1254,3,0))</f>
        <v/>
      </c>
      <c r="E313" s="5" t="str">
        <f>IF(ISERROR(VLOOKUP(B313,'START LİSTE'!$B$6:$F$1254,4,0)),"",VLOOKUP(B313,'START LİSTE'!$B$6:$F$1254,4,0))</f>
        <v/>
      </c>
      <c r="F313" s="6" t="str">
        <f>IF(ISERROR(VLOOKUP($B313,'START LİSTE'!$B$6:$F$1254,5,0)),"",VLOOKUP($B313,'START LİSTE'!$B$6:$F$1254,5,0))</f>
        <v/>
      </c>
      <c r="G313" s="91"/>
      <c r="H313" s="7" t="str">
        <f t="shared" si="15"/>
        <v/>
      </c>
      <c r="I313" s="70" t="str">
        <f>IF(ISERROR(VLOOKUP($B313,'START LİSTE'!$B$6:$G$1254,6,0)),"",VLOOKUP($B313,'START LİSTE'!$B$6:$G$1254,6,0))</f>
        <v/>
      </c>
    </row>
    <row r="314" spans="1:9" ht="18" customHeight="1" x14ac:dyDescent="0.2">
      <c r="A314" s="2" t="str">
        <f t="shared" si="14"/>
        <v/>
      </c>
      <c r="B314" s="3"/>
      <c r="C314" s="4" t="str">
        <f>IF(ISERROR(VLOOKUP(B314,'START LİSTE'!$B$6:$F$1254,2,0)),"",VLOOKUP(B314,'START LİSTE'!$B$6:$F$1254,2,0))</f>
        <v/>
      </c>
      <c r="D314" s="4" t="str">
        <f>IF(ISERROR(VLOOKUP(B314,'START LİSTE'!$B$6:$F$1254,3,0)),"",VLOOKUP(B314,'START LİSTE'!$B$6:$F$1254,3,0))</f>
        <v/>
      </c>
      <c r="E314" s="5" t="str">
        <f>IF(ISERROR(VLOOKUP(B314,'START LİSTE'!$B$6:$F$1254,4,0)),"",VLOOKUP(B314,'START LİSTE'!$B$6:$F$1254,4,0))</f>
        <v/>
      </c>
      <c r="F314" s="6" t="str">
        <f>IF(ISERROR(VLOOKUP($B314,'START LİSTE'!$B$6:$F$1254,5,0)),"",VLOOKUP($B314,'START LİSTE'!$B$6:$F$1254,5,0))</f>
        <v/>
      </c>
      <c r="G314" s="91"/>
      <c r="H314" s="7" t="str">
        <f t="shared" si="15"/>
        <v/>
      </c>
      <c r="I314" s="70" t="str">
        <f>IF(ISERROR(VLOOKUP($B314,'START LİSTE'!$B$6:$G$1254,6,0)),"",VLOOKUP($B314,'START LİSTE'!$B$6:$G$1254,6,0))</f>
        <v/>
      </c>
    </row>
    <row r="315" spans="1:9" ht="18" customHeight="1" x14ac:dyDescent="0.2">
      <c r="A315" s="2" t="str">
        <f t="shared" si="14"/>
        <v/>
      </c>
      <c r="B315" s="3"/>
      <c r="C315" s="4" t="str">
        <f>IF(ISERROR(VLOOKUP(B315,'START LİSTE'!$B$6:$F$1254,2,0)),"",VLOOKUP(B315,'START LİSTE'!$B$6:$F$1254,2,0))</f>
        <v/>
      </c>
      <c r="D315" s="4" t="str">
        <f>IF(ISERROR(VLOOKUP(B315,'START LİSTE'!$B$6:$F$1254,3,0)),"",VLOOKUP(B315,'START LİSTE'!$B$6:$F$1254,3,0))</f>
        <v/>
      </c>
      <c r="E315" s="5" t="str">
        <f>IF(ISERROR(VLOOKUP(B315,'START LİSTE'!$B$6:$F$1254,4,0)),"",VLOOKUP(B315,'START LİSTE'!$B$6:$F$1254,4,0))</f>
        <v/>
      </c>
      <c r="F315" s="6" t="str">
        <f>IF(ISERROR(VLOOKUP($B315,'START LİSTE'!$B$6:$F$1254,5,0)),"",VLOOKUP($B315,'START LİSTE'!$B$6:$F$1254,5,0))</f>
        <v/>
      </c>
      <c r="G315" s="91"/>
      <c r="H315" s="7" t="str">
        <f t="shared" si="15"/>
        <v/>
      </c>
      <c r="I315" s="70" t="str">
        <f>IF(ISERROR(VLOOKUP($B315,'START LİSTE'!$B$6:$G$1254,6,0)),"",VLOOKUP($B315,'START LİSTE'!$B$6:$G$1254,6,0))</f>
        <v/>
      </c>
    </row>
    <row r="316" spans="1:9" ht="18" customHeight="1" x14ac:dyDescent="0.2">
      <c r="A316" s="2" t="str">
        <f t="shared" si="14"/>
        <v/>
      </c>
      <c r="B316" s="3"/>
      <c r="C316" s="4" t="str">
        <f>IF(ISERROR(VLOOKUP(B316,'START LİSTE'!$B$6:$F$1254,2,0)),"",VLOOKUP(B316,'START LİSTE'!$B$6:$F$1254,2,0))</f>
        <v/>
      </c>
      <c r="D316" s="4" t="str">
        <f>IF(ISERROR(VLOOKUP(B316,'START LİSTE'!$B$6:$F$1254,3,0)),"",VLOOKUP(B316,'START LİSTE'!$B$6:$F$1254,3,0))</f>
        <v/>
      </c>
      <c r="E316" s="5" t="str">
        <f>IF(ISERROR(VLOOKUP(B316,'START LİSTE'!$B$6:$F$1254,4,0)),"",VLOOKUP(B316,'START LİSTE'!$B$6:$F$1254,4,0))</f>
        <v/>
      </c>
      <c r="F316" s="6" t="str">
        <f>IF(ISERROR(VLOOKUP($B316,'START LİSTE'!$B$6:$F$1254,5,0)),"",VLOOKUP($B316,'START LİSTE'!$B$6:$F$1254,5,0))</f>
        <v/>
      </c>
      <c r="G316" s="91"/>
      <c r="H316" s="7" t="str">
        <f t="shared" si="15"/>
        <v/>
      </c>
      <c r="I316" s="70" t="str">
        <f>IF(ISERROR(VLOOKUP($B316,'START LİSTE'!$B$6:$G$1254,6,0)),"",VLOOKUP($B316,'START LİSTE'!$B$6:$G$1254,6,0))</f>
        <v/>
      </c>
    </row>
    <row r="317" spans="1:9" ht="18" customHeight="1" x14ac:dyDescent="0.2">
      <c r="A317" s="2" t="str">
        <f t="shared" si="14"/>
        <v/>
      </c>
      <c r="B317" s="3"/>
      <c r="C317" s="4" t="str">
        <f>IF(ISERROR(VLOOKUP(B317,'START LİSTE'!$B$6:$F$1254,2,0)),"",VLOOKUP(B317,'START LİSTE'!$B$6:$F$1254,2,0))</f>
        <v/>
      </c>
      <c r="D317" s="4" t="str">
        <f>IF(ISERROR(VLOOKUP(B317,'START LİSTE'!$B$6:$F$1254,3,0)),"",VLOOKUP(B317,'START LİSTE'!$B$6:$F$1254,3,0))</f>
        <v/>
      </c>
      <c r="E317" s="5" t="str">
        <f>IF(ISERROR(VLOOKUP(B317,'START LİSTE'!$B$6:$F$1254,4,0)),"",VLOOKUP(B317,'START LİSTE'!$B$6:$F$1254,4,0))</f>
        <v/>
      </c>
      <c r="F317" s="6" t="str">
        <f>IF(ISERROR(VLOOKUP($B317,'START LİSTE'!$B$6:$F$1254,5,0)),"",VLOOKUP($B317,'START LİSTE'!$B$6:$F$1254,5,0))</f>
        <v/>
      </c>
      <c r="G317" s="91"/>
      <c r="H317" s="7" t="str">
        <f t="shared" si="15"/>
        <v/>
      </c>
      <c r="I317" s="70" t="str">
        <f>IF(ISERROR(VLOOKUP($B317,'START LİSTE'!$B$6:$G$1254,6,0)),"",VLOOKUP($B317,'START LİSTE'!$B$6:$G$1254,6,0))</f>
        <v/>
      </c>
    </row>
    <row r="318" spans="1:9" ht="18" customHeight="1" x14ac:dyDescent="0.2">
      <c r="A318" s="2" t="str">
        <f t="shared" si="14"/>
        <v/>
      </c>
      <c r="B318" s="3"/>
      <c r="C318" s="4" t="str">
        <f>IF(ISERROR(VLOOKUP(B318,'START LİSTE'!$B$6:$F$1254,2,0)),"",VLOOKUP(B318,'START LİSTE'!$B$6:$F$1254,2,0))</f>
        <v/>
      </c>
      <c r="D318" s="4" t="str">
        <f>IF(ISERROR(VLOOKUP(B318,'START LİSTE'!$B$6:$F$1254,3,0)),"",VLOOKUP(B318,'START LİSTE'!$B$6:$F$1254,3,0))</f>
        <v/>
      </c>
      <c r="E318" s="5" t="str">
        <f>IF(ISERROR(VLOOKUP(B318,'START LİSTE'!$B$6:$F$1254,4,0)),"",VLOOKUP(B318,'START LİSTE'!$B$6:$F$1254,4,0))</f>
        <v/>
      </c>
      <c r="F318" s="6" t="str">
        <f>IF(ISERROR(VLOOKUP($B318,'START LİSTE'!$B$6:$F$1254,5,0)),"",VLOOKUP($B318,'START LİSTE'!$B$6:$F$1254,5,0))</f>
        <v/>
      </c>
      <c r="G318" s="91"/>
      <c r="H318" s="7" t="str">
        <f t="shared" si="15"/>
        <v/>
      </c>
      <c r="I318" s="70" t="str">
        <f>IF(ISERROR(VLOOKUP($B318,'START LİSTE'!$B$6:$G$1254,6,0)),"",VLOOKUP($B318,'START LİSTE'!$B$6:$G$1254,6,0))</f>
        <v/>
      </c>
    </row>
    <row r="319" spans="1:9" ht="18" customHeight="1" x14ac:dyDescent="0.2">
      <c r="A319" s="2" t="str">
        <f t="shared" si="14"/>
        <v/>
      </c>
      <c r="B319" s="3"/>
      <c r="C319" s="4" t="str">
        <f>IF(ISERROR(VLOOKUP(B319,'START LİSTE'!$B$6:$F$1254,2,0)),"",VLOOKUP(B319,'START LİSTE'!$B$6:$F$1254,2,0))</f>
        <v/>
      </c>
      <c r="D319" s="4" t="str">
        <f>IF(ISERROR(VLOOKUP(B319,'START LİSTE'!$B$6:$F$1254,3,0)),"",VLOOKUP(B319,'START LİSTE'!$B$6:$F$1254,3,0))</f>
        <v/>
      </c>
      <c r="E319" s="5" t="str">
        <f>IF(ISERROR(VLOOKUP(B319,'START LİSTE'!$B$6:$F$1254,4,0)),"",VLOOKUP(B319,'START LİSTE'!$B$6:$F$1254,4,0))</f>
        <v/>
      </c>
      <c r="F319" s="6" t="str">
        <f>IF(ISERROR(VLOOKUP($B319,'START LİSTE'!$B$6:$F$1254,5,0)),"",VLOOKUP($B319,'START LİSTE'!$B$6:$F$1254,5,0))</f>
        <v/>
      </c>
      <c r="G319" s="91"/>
      <c r="H319" s="7" t="str">
        <f t="shared" si="15"/>
        <v/>
      </c>
      <c r="I319" s="70" t="str">
        <f>IF(ISERROR(VLOOKUP($B319,'START LİSTE'!$B$6:$G$1254,6,0)),"",VLOOKUP($B319,'START LİSTE'!$B$6:$G$1254,6,0))</f>
        <v/>
      </c>
    </row>
    <row r="320" spans="1:9" ht="18" customHeight="1" x14ac:dyDescent="0.2">
      <c r="A320" s="2" t="str">
        <f t="shared" si="14"/>
        <v/>
      </c>
      <c r="B320" s="3"/>
      <c r="C320" s="4" t="str">
        <f>IF(ISERROR(VLOOKUP(B320,'START LİSTE'!$B$6:$F$1254,2,0)),"",VLOOKUP(B320,'START LİSTE'!$B$6:$F$1254,2,0))</f>
        <v/>
      </c>
      <c r="D320" s="4" t="str">
        <f>IF(ISERROR(VLOOKUP(B320,'START LİSTE'!$B$6:$F$1254,3,0)),"",VLOOKUP(B320,'START LİSTE'!$B$6:$F$1254,3,0))</f>
        <v/>
      </c>
      <c r="E320" s="5" t="str">
        <f>IF(ISERROR(VLOOKUP(B320,'START LİSTE'!$B$6:$F$1254,4,0)),"",VLOOKUP(B320,'START LİSTE'!$B$6:$F$1254,4,0))</f>
        <v/>
      </c>
      <c r="F320" s="6" t="str">
        <f>IF(ISERROR(VLOOKUP($B320,'START LİSTE'!$B$6:$F$1254,5,0)),"",VLOOKUP($B320,'START LİSTE'!$B$6:$F$1254,5,0))</f>
        <v/>
      </c>
      <c r="G320" s="91"/>
      <c r="H320" s="7" t="str">
        <f t="shared" si="15"/>
        <v/>
      </c>
      <c r="I320" s="70" t="str">
        <f>IF(ISERROR(VLOOKUP($B320,'START LİSTE'!$B$6:$G$1254,6,0)),"",VLOOKUP($B320,'START LİSTE'!$B$6:$G$1254,6,0))</f>
        <v/>
      </c>
    </row>
    <row r="321" spans="1:9" ht="18" customHeight="1" x14ac:dyDescent="0.2">
      <c r="A321" s="2" t="str">
        <f t="shared" si="14"/>
        <v/>
      </c>
      <c r="B321" s="3"/>
      <c r="C321" s="4" t="str">
        <f>IF(ISERROR(VLOOKUP(B321,'START LİSTE'!$B$6:$F$1254,2,0)),"",VLOOKUP(B321,'START LİSTE'!$B$6:$F$1254,2,0))</f>
        <v/>
      </c>
      <c r="D321" s="4" t="str">
        <f>IF(ISERROR(VLOOKUP(B321,'START LİSTE'!$B$6:$F$1254,3,0)),"",VLOOKUP(B321,'START LİSTE'!$B$6:$F$1254,3,0))</f>
        <v/>
      </c>
      <c r="E321" s="5" t="str">
        <f>IF(ISERROR(VLOOKUP(B321,'START LİSTE'!$B$6:$F$1254,4,0)),"",VLOOKUP(B321,'START LİSTE'!$B$6:$F$1254,4,0))</f>
        <v/>
      </c>
      <c r="F321" s="6" t="str">
        <f>IF(ISERROR(VLOOKUP($B321,'START LİSTE'!$B$6:$F$1254,5,0)),"",VLOOKUP($B321,'START LİSTE'!$B$6:$F$1254,5,0))</f>
        <v/>
      </c>
      <c r="G321" s="91"/>
      <c r="H321" s="7" t="str">
        <f t="shared" si="15"/>
        <v/>
      </c>
      <c r="I321" s="70" t="str">
        <f>IF(ISERROR(VLOOKUP($B321,'START LİSTE'!$B$6:$G$1254,6,0)),"",VLOOKUP($B321,'START LİSTE'!$B$6:$G$1254,6,0))</f>
        <v/>
      </c>
    </row>
    <row r="322" spans="1:9" ht="18" customHeight="1" x14ac:dyDescent="0.2">
      <c r="A322" s="2" t="str">
        <f t="shared" si="14"/>
        <v/>
      </c>
      <c r="B322" s="3"/>
      <c r="C322" s="4" t="str">
        <f>IF(ISERROR(VLOOKUP(B322,'START LİSTE'!$B$6:$F$1254,2,0)),"",VLOOKUP(B322,'START LİSTE'!$B$6:$F$1254,2,0))</f>
        <v/>
      </c>
      <c r="D322" s="4" t="str">
        <f>IF(ISERROR(VLOOKUP(B322,'START LİSTE'!$B$6:$F$1254,3,0)),"",VLOOKUP(B322,'START LİSTE'!$B$6:$F$1254,3,0))</f>
        <v/>
      </c>
      <c r="E322" s="5" t="str">
        <f>IF(ISERROR(VLOOKUP(B322,'START LİSTE'!$B$6:$F$1254,4,0)),"",VLOOKUP(B322,'START LİSTE'!$B$6:$F$1254,4,0))</f>
        <v/>
      </c>
      <c r="F322" s="6" t="str">
        <f>IF(ISERROR(VLOOKUP($B322,'START LİSTE'!$B$6:$F$1254,5,0)),"",VLOOKUP($B322,'START LİSTE'!$B$6:$F$1254,5,0))</f>
        <v/>
      </c>
      <c r="G322" s="91"/>
      <c r="H322" s="7" t="str">
        <f t="shared" si="15"/>
        <v/>
      </c>
      <c r="I322" s="70" t="str">
        <f>IF(ISERROR(VLOOKUP($B322,'START LİSTE'!$B$6:$G$1254,6,0)),"",VLOOKUP($B322,'START LİSTE'!$B$6:$G$1254,6,0))</f>
        <v/>
      </c>
    </row>
    <row r="323" spans="1:9" ht="18" customHeight="1" x14ac:dyDescent="0.2">
      <c r="A323" s="2" t="str">
        <f t="shared" si="14"/>
        <v/>
      </c>
      <c r="B323" s="3"/>
      <c r="C323" s="4" t="str">
        <f>IF(ISERROR(VLOOKUP(B323,'START LİSTE'!$B$6:$F$1254,2,0)),"",VLOOKUP(B323,'START LİSTE'!$B$6:$F$1254,2,0))</f>
        <v/>
      </c>
      <c r="D323" s="4" t="str">
        <f>IF(ISERROR(VLOOKUP(B323,'START LİSTE'!$B$6:$F$1254,3,0)),"",VLOOKUP(B323,'START LİSTE'!$B$6:$F$1254,3,0))</f>
        <v/>
      </c>
      <c r="E323" s="5" t="str">
        <f>IF(ISERROR(VLOOKUP(B323,'START LİSTE'!$B$6:$F$1254,4,0)),"",VLOOKUP(B323,'START LİSTE'!$B$6:$F$1254,4,0))</f>
        <v/>
      </c>
      <c r="F323" s="6" t="str">
        <f>IF(ISERROR(VLOOKUP($B323,'START LİSTE'!$B$6:$F$1254,5,0)),"",VLOOKUP($B323,'START LİSTE'!$B$6:$F$1254,5,0))</f>
        <v/>
      </c>
      <c r="G323" s="91"/>
      <c r="H323" s="7" t="str">
        <f t="shared" si="15"/>
        <v/>
      </c>
      <c r="I323" s="70" t="str">
        <f>IF(ISERROR(VLOOKUP($B323,'START LİSTE'!$B$6:$G$1254,6,0)),"",VLOOKUP($B323,'START LİSTE'!$B$6:$G$1254,6,0))</f>
        <v/>
      </c>
    </row>
    <row r="324" spans="1:9" ht="18" customHeight="1" x14ac:dyDescent="0.2">
      <c r="A324" s="2" t="str">
        <f t="shared" si="14"/>
        <v/>
      </c>
      <c r="B324" s="3"/>
      <c r="C324" s="4" t="str">
        <f>IF(ISERROR(VLOOKUP(B324,'START LİSTE'!$B$6:$F$1254,2,0)),"",VLOOKUP(B324,'START LİSTE'!$B$6:$F$1254,2,0))</f>
        <v/>
      </c>
      <c r="D324" s="4" t="str">
        <f>IF(ISERROR(VLOOKUP(B324,'START LİSTE'!$B$6:$F$1254,3,0)),"",VLOOKUP(B324,'START LİSTE'!$B$6:$F$1254,3,0))</f>
        <v/>
      </c>
      <c r="E324" s="5" t="str">
        <f>IF(ISERROR(VLOOKUP(B324,'START LİSTE'!$B$6:$F$1254,4,0)),"",VLOOKUP(B324,'START LİSTE'!$B$6:$F$1254,4,0))</f>
        <v/>
      </c>
      <c r="F324" s="6" t="str">
        <f>IF(ISERROR(VLOOKUP($B324,'START LİSTE'!$B$6:$F$1254,5,0)),"",VLOOKUP($B324,'START LİSTE'!$B$6:$F$1254,5,0))</f>
        <v/>
      </c>
      <c r="G324" s="91"/>
      <c r="H324" s="7" t="str">
        <f t="shared" si="15"/>
        <v/>
      </c>
      <c r="I324" s="70" t="str">
        <f>IF(ISERROR(VLOOKUP($B324,'START LİSTE'!$B$6:$G$1254,6,0)),"",VLOOKUP($B324,'START LİSTE'!$B$6:$G$1254,6,0))</f>
        <v/>
      </c>
    </row>
    <row r="325" spans="1:9" ht="18" customHeight="1" x14ac:dyDescent="0.2">
      <c r="A325" s="2" t="str">
        <f t="shared" si="14"/>
        <v/>
      </c>
      <c r="B325" s="3"/>
      <c r="C325" s="4" t="str">
        <f>IF(ISERROR(VLOOKUP(B325,'START LİSTE'!$B$6:$F$1254,2,0)),"",VLOOKUP(B325,'START LİSTE'!$B$6:$F$1254,2,0))</f>
        <v/>
      </c>
      <c r="D325" s="4" t="str">
        <f>IF(ISERROR(VLOOKUP(B325,'START LİSTE'!$B$6:$F$1254,3,0)),"",VLOOKUP(B325,'START LİSTE'!$B$6:$F$1254,3,0))</f>
        <v/>
      </c>
      <c r="E325" s="5" t="str">
        <f>IF(ISERROR(VLOOKUP(B325,'START LİSTE'!$B$6:$F$1254,4,0)),"",VLOOKUP(B325,'START LİSTE'!$B$6:$F$1254,4,0))</f>
        <v/>
      </c>
      <c r="F325" s="6" t="str">
        <f>IF(ISERROR(VLOOKUP($B325,'START LİSTE'!$B$6:$F$1254,5,0)),"",VLOOKUP($B325,'START LİSTE'!$B$6:$F$1254,5,0))</f>
        <v/>
      </c>
      <c r="G325" s="91"/>
      <c r="H325" s="7" t="str">
        <f t="shared" si="15"/>
        <v/>
      </c>
      <c r="I325" s="70" t="str">
        <f>IF(ISERROR(VLOOKUP($B325,'START LİSTE'!$B$6:$G$1254,6,0)),"",VLOOKUP($B325,'START LİSTE'!$B$6:$G$1254,6,0))</f>
        <v/>
      </c>
    </row>
    <row r="326" spans="1:9" ht="18" customHeight="1" x14ac:dyDescent="0.2">
      <c r="A326" s="2" t="str">
        <f t="shared" si="14"/>
        <v/>
      </c>
      <c r="B326" s="3"/>
      <c r="C326" s="4" t="str">
        <f>IF(ISERROR(VLOOKUP(B326,'START LİSTE'!$B$6:$F$1254,2,0)),"",VLOOKUP(B326,'START LİSTE'!$B$6:$F$1254,2,0))</f>
        <v/>
      </c>
      <c r="D326" s="4" t="str">
        <f>IF(ISERROR(VLOOKUP(B326,'START LİSTE'!$B$6:$F$1254,3,0)),"",VLOOKUP(B326,'START LİSTE'!$B$6:$F$1254,3,0))</f>
        <v/>
      </c>
      <c r="E326" s="5" t="str">
        <f>IF(ISERROR(VLOOKUP(B326,'START LİSTE'!$B$6:$F$1254,4,0)),"",VLOOKUP(B326,'START LİSTE'!$B$6:$F$1254,4,0))</f>
        <v/>
      </c>
      <c r="F326" s="6" t="str">
        <f>IF(ISERROR(VLOOKUP($B326,'START LİSTE'!$B$6:$F$1254,5,0)),"",VLOOKUP($B326,'START LİSTE'!$B$6:$F$1254,5,0))</f>
        <v/>
      </c>
      <c r="G326" s="91"/>
      <c r="H326" s="7" t="str">
        <f t="shared" si="15"/>
        <v/>
      </c>
      <c r="I326" s="70" t="str">
        <f>IF(ISERROR(VLOOKUP($B326,'START LİSTE'!$B$6:$G$1254,6,0)),"",VLOOKUP($B326,'START LİSTE'!$B$6:$G$1254,6,0))</f>
        <v/>
      </c>
    </row>
    <row r="327" spans="1:9" ht="18" customHeight="1" x14ac:dyDescent="0.2">
      <c r="A327" s="2" t="str">
        <f t="shared" si="14"/>
        <v/>
      </c>
      <c r="B327" s="3"/>
      <c r="C327" s="4" t="str">
        <f>IF(ISERROR(VLOOKUP(B327,'START LİSTE'!$B$6:$F$1254,2,0)),"",VLOOKUP(B327,'START LİSTE'!$B$6:$F$1254,2,0))</f>
        <v/>
      </c>
      <c r="D327" s="4" t="str">
        <f>IF(ISERROR(VLOOKUP(B327,'START LİSTE'!$B$6:$F$1254,3,0)),"",VLOOKUP(B327,'START LİSTE'!$B$6:$F$1254,3,0))</f>
        <v/>
      </c>
      <c r="E327" s="5" t="str">
        <f>IF(ISERROR(VLOOKUP(B327,'START LİSTE'!$B$6:$F$1254,4,0)),"",VLOOKUP(B327,'START LİSTE'!$B$6:$F$1254,4,0))</f>
        <v/>
      </c>
      <c r="F327" s="6" t="str">
        <f>IF(ISERROR(VLOOKUP($B327,'START LİSTE'!$B$6:$F$1254,5,0)),"",VLOOKUP($B327,'START LİSTE'!$B$6:$F$1254,5,0))</f>
        <v/>
      </c>
      <c r="G327" s="91"/>
      <c r="H327" s="7" t="str">
        <f t="shared" si="15"/>
        <v/>
      </c>
      <c r="I327" s="70" t="str">
        <f>IF(ISERROR(VLOOKUP($B327,'START LİSTE'!$B$6:$G$1254,6,0)),"",VLOOKUP($B327,'START LİSTE'!$B$6:$G$1254,6,0))</f>
        <v/>
      </c>
    </row>
    <row r="328" spans="1:9" ht="18" customHeight="1" x14ac:dyDescent="0.2">
      <c r="A328" s="2" t="str">
        <f t="shared" si="14"/>
        <v/>
      </c>
      <c r="B328" s="3"/>
      <c r="C328" s="4" t="str">
        <f>IF(ISERROR(VLOOKUP(B328,'START LİSTE'!$B$6:$F$1254,2,0)),"",VLOOKUP(B328,'START LİSTE'!$B$6:$F$1254,2,0))</f>
        <v/>
      </c>
      <c r="D328" s="4" t="str">
        <f>IF(ISERROR(VLOOKUP(B328,'START LİSTE'!$B$6:$F$1254,3,0)),"",VLOOKUP(B328,'START LİSTE'!$B$6:$F$1254,3,0))</f>
        <v/>
      </c>
      <c r="E328" s="5" t="str">
        <f>IF(ISERROR(VLOOKUP(B328,'START LİSTE'!$B$6:$F$1254,4,0)),"",VLOOKUP(B328,'START LİSTE'!$B$6:$F$1254,4,0))</f>
        <v/>
      </c>
      <c r="F328" s="6" t="str">
        <f>IF(ISERROR(VLOOKUP($B328,'START LİSTE'!$B$6:$F$1254,5,0)),"",VLOOKUP($B328,'START LİSTE'!$B$6:$F$1254,5,0))</f>
        <v/>
      </c>
      <c r="G328" s="91"/>
      <c r="H328" s="7" t="str">
        <f t="shared" si="15"/>
        <v/>
      </c>
      <c r="I328" s="70" t="str">
        <f>IF(ISERROR(VLOOKUP($B328,'START LİSTE'!$B$6:$G$1254,6,0)),"",VLOOKUP($B328,'START LİSTE'!$B$6:$G$1254,6,0))</f>
        <v/>
      </c>
    </row>
    <row r="329" spans="1:9" ht="18" customHeight="1" x14ac:dyDescent="0.2">
      <c r="A329" s="2" t="str">
        <f t="shared" si="14"/>
        <v/>
      </c>
      <c r="B329" s="3"/>
      <c r="C329" s="4" t="str">
        <f>IF(ISERROR(VLOOKUP(B329,'START LİSTE'!$B$6:$F$1254,2,0)),"",VLOOKUP(B329,'START LİSTE'!$B$6:$F$1254,2,0))</f>
        <v/>
      </c>
      <c r="D329" s="4" t="str">
        <f>IF(ISERROR(VLOOKUP(B329,'START LİSTE'!$B$6:$F$1254,3,0)),"",VLOOKUP(B329,'START LİSTE'!$B$6:$F$1254,3,0))</f>
        <v/>
      </c>
      <c r="E329" s="5" t="str">
        <f>IF(ISERROR(VLOOKUP(B329,'START LİSTE'!$B$6:$F$1254,4,0)),"",VLOOKUP(B329,'START LİSTE'!$B$6:$F$1254,4,0))</f>
        <v/>
      </c>
      <c r="F329" s="6" t="str">
        <f>IF(ISERROR(VLOOKUP($B329,'START LİSTE'!$B$6:$F$1254,5,0)),"",VLOOKUP($B329,'START LİSTE'!$B$6:$F$1254,5,0))</f>
        <v/>
      </c>
      <c r="G329" s="91"/>
      <c r="H329" s="7" t="str">
        <f t="shared" si="15"/>
        <v/>
      </c>
      <c r="I329" s="70" t="str">
        <f>IF(ISERROR(VLOOKUP($B329,'START LİSTE'!$B$6:$G$1254,6,0)),"",VLOOKUP($B329,'START LİSTE'!$B$6:$G$1254,6,0))</f>
        <v/>
      </c>
    </row>
    <row r="330" spans="1:9" ht="18" customHeight="1" x14ac:dyDescent="0.2">
      <c r="A330" s="2" t="str">
        <f t="shared" si="14"/>
        <v/>
      </c>
      <c r="B330" s="3"/>
      <c r="C330" s="4" t="str">
        <f>IF(ISERROR(VLOOKUP(B330,'START LİSTE'!$B$6:$F$1254,2,0)),"",VLOOKUP(B330,'START LİSTE'!$B$6:$F$1254,2,0))</f>
        <v/>
      </c>
      <c r="D330" s="4" t="str">
        <f>IF(ISERROR(VLOOKUP(B330,'START LİSTE'!$B$6:$F$1254,3,0)),"",VLOOKUP(B330,'START LİSTE'!$B$6:$F$1254,3,0))</f>
        <v/>
      </c>
      <c r="E330" s="5" t="str">
        <f>IF(ISERROR(VLOOKUP(B330,'START LİSTE'!$B$6:$F$1254,4,0)),"",VLOOKUP(B330,'START LİSTE'!$B$6:$F$1254,4,0))</f>
        <v/>
      </c>
      <c r="F330" s="6" t="str">
        <f>IF(ISERROR(VLOOKUP($B330,'START LİSTE'!$B$6:$F$1254,5,0)),"",VLOOKUP($B330,'START LİSTE'!$B$6:$F$1254,5,0))</f>
        <v/>
      </c>
      <c r="G330" s="91"/>
      <c r="H330" s="7" t="str">
        <f t="shared" si="15"/>
        <v/>
      </c>
      <c r="I330" s="70" t="str">
        <f>IF(ISERROR(VLOOKUP($B330,'START LİSTE'!$B$6:$G$1254,6,0)),"",VLOOKUP($B330,'START LİSTE'!$B$6:$G$1254,6,0))</f>
        <v/>
      </c>
    </row>
    <row r="331" spans="1:9" ht="18" customHeight="1" x14ac:dyDescent="0.2">
      <c r="A331" s="2" t="str">
        <f t="shared" si="14"/>
        <v/>
      </c>
      <c r="B331" s="3"/>
      <c r="C331" s="4" t="str">
        <f>IF(ISERROR(VLOOKUP(B331,'START LİSTE'!$B$6:$F$1254,2,0)),"",VLOOKUP(B331,'START LİSTE'!$B$6:$F$1254,2,0))</f>
        <v/>
      </c>
      <c r="D331" s="4" t="str">
        <f>IF(ISERROR(VLOOKUP(B331,'START LİSTE'!$B$6:$F$1254,3,0)),"",VLOOKUP(B331,'START LİSTE'!$B$6:$F$1254,3,0))</f>
        <v/>
      </c>
      <c r="E331" s="5" t="str">
        <f>IF(ISERROR(VLOOKUP(B331,'START LİSTE'!$B$6:$F$1254,4,0)),"",VLOOKUP(B331,'START LİSTE'!$B$6:$F$1254,4,0))</f>
        <v/>
      </c>
      <c r="F331" s="6" t="str">
        <f>IF(ISERROR(VLOOKUP($B331,'START LİSTE'!$B$6:$F$1254,5,0)),"",VLOOKUP($B331,'START LİSTE'!$B$6:$F$1254,5,0))</f>
        <v/>
      </c>
      <c r="G331" s="91"/>
      <c r="H331" s="7" t="str">
        <f t="shared" si="15"/>
        <v/>
      </c>
      <c r="I331" s="70" t="str">
        <f>IF(ISERROR(VLOOKUP($B331,'START LİSTE'!$B$6:$G$1254,6,0)),"",VLOOKUP($B331,'START LİSTE'!$B$6:$G$1254,6,0))</f>
        <v/>
      </c>
    </row>
    <row r="332" spans="1:9" ht="18" customHeight="1" x14ac:dyDescent="0.2">
      <c r="A332" s="2" t="str">
        <f t="shared" si="14"/>
        <v/>
      </c>
      <c r="B332" s="3"/>
      <c r="C332" s="4" t="str">
        <f>IF(ISERROR(VLOOKUP(B332,'START LİSTE'!$B$6:$F$1254,2,0)),"",VLOOKUP(B332,'START LİSTE'!$B$6:$F$1254,2,0))</f>
        <v/>
      </c>
      <c r="D332" s="4" t="str">
        <f>IF(ISERROR(VLOOKUP(B332,'START LİSTE'!$B$6:$F$1254,3,0)),"",VLOOKUP(B332,'START LİSTE'!$B$6:$F$1254,3,0))</f>
        <v/>
      </c>
      <c r="E332" s="5" t="str">
        <f>IF(ISERROR(VLOOKUP(B332,'START LİSTE'!$B$6:$F$1254,4,0)),"",VLOOKUP(B332,'START LİSTE'!$B$6:$F$1254,4,0))</f>
        <v/>
      </c>
      <c r="F332" s="6" t="str">
        <f>IF(ISERROR(VLOOKUP($B332,'START LİSTE'!$B$6:$F$1254,5,0)),"",VLOOKUP($B332,'START LİSTE'!$B$6:$F$1254,5,0))</f>
        <v/>
      </c>
      <c r="G332" s="91"/>
      <c r="H332" s="7" t="str">
        <f t="shared" si="15"/>
        <v/>
      </c>
      <c r="I332" s="70" t="str">
        <f>IF(ISERROR(VLOOKUP($B332,'START LİSTE'!$B$6:$G$1254,6,0)),"",VLOOKUP($B332,'START LİSTE'!$B$6:$G$1254,6,0))</f>
        <v/>
      </c>
    </row>
    <row r="333" spans="1:9" ht="18" customHeight="1" x14ac:dyDescent="0.2">
      <c r="A333" s="2" t="str">
        <f t="shared" si="14"/>
        <v/>
      </c>
      <c r="B333" s="3"/>
      <c r="C333" s="4" t="str">
        <f>IF(ISERROR(VLOOKUP(B333,'START LİSTE'!$B$6:$F$1254,2,0)),"",VLOOKUP(B333,'START LİSTE'!$B$6:$F$1254,2,0))</f>
        <v/>
      </c>
      <c r="D333" s="4" t="str">
        <f>IF(ISERROR(VLOOKUP(B333,'START LİSTE'!$B$6:$F$1254,3,0)),"",VLOOKUP(B333,'START LİSTE'!$B$6:$F$1254,3,0))</f>
        <v/>
      </c>
      <c r="E333" s="5" t="str">
        <f>IF(ISERROR(VLOOKUP(B333,'START LİSTE'!$B$6:$F$1254,4,0)),"",VLOOKUP(B333,'START LİSTE'!$B$6:$F$1254,4,0))</f>
        <v/>
      </c>
      <c r="F333" s="6" t="str">
        <f>IF(ISERROR(VLOOKUP($B333,'START LİSTE'!$B$6:$F$1254,5,0)),"",VLOOKUP($B333,'START LİSTE'!$B$6:$F$1254,5,0))</f>
        <v/>
      </c>
      <c r="G333" s="91"/>
      <c r="H333" s="7" t="str">
        <f t="shared" si="15"/>
        <v/>
      </c>
      <c r="I333" s="70" t="str">
        <f>IF(ISERROR(VLOOKUP($B333,'START LİSTE'!$B$6:$G$1254,6,0)),"",VLOOKUP($B333,'START LİSTE'!$B$6:$G$1254,6,0))</f>
        <v/>
      </c>
    </row>
    <row r="334" spans="1:9" ht="18" customHeight="1" x14ac:dyDescent="0.2">
      <c r="A334" s="2" t="str">
        <f t="shared" si="14"/>
        <v/>
      </c>
      <c r="B334" s="3"/>
      <c r="C334" s="4" t="str">
        <f>IF(ISERROR(VLOOKUP(B334,'START LİSTE'!$B$6:$F$1254,2,0)),"",VLOOKUP(B334,'START LİSTE'!$B$6:$F$1254,2,0))</f>
        <v/>
      </c>
      <c r="D334" s="4" t="str">
        <f>IF(ISERROR(VLOOKUP(B334,'START LİSTE'!$B$6:$F$1254,3,0)),"",VLOOKUP(B334,'START LİSTE'!$B$6:$F$1254,3,0))</f>
        <v/>
      </c>
      <c r="E334" s="5" t="str">
        <f>IF(ISERROR(VLOOKUP(B334,'START LİSTE'!$B$6:$F$1254,4,0)),"",VLOOKUP(B334,'START LİSTE'!$B$6:$F$1254,4,0))</f>
        <v/>
      </c>
      <c r="F334" s="6" t="str">
        <f>IF(ISERROR(VLOOKUP($B334,'START LİSTE'!$B$6:$F$1254,5,0)),"",VLOOKUP($B334,'START LİSTE'!$B$6:$F$1254,5,0))</f>
        <v/>
      </c>
      <c r="G334" s="91"/>
      <c r="H334" s="7" t="str">
        <f t="shared" si="15"/>
        <v/>
      </c>
      <c r="I334" s="70" t="str">
        <f>IF(ISERROR(VLOOKUP($B334,'START LİSTE'!$B$6:$G$1254,6,0)),"",VLOOKUP($B334,'START LİSTE'!$B$6:$G$1254,6,0))</f>
        <v/>
      </c>
    </row>
    <row r="335" spans="1:9" ht="18" customHeight="1" x14ac:dyDescent="0.2">
      <c r="A335" s="2" t="str">
        <f t="shared" si="14"/>
        <v/>
      </c>
      <c r="B335" s="3"/>
      <c r="C335" s="4" t="str">
        <f>IF(ISERROR(VLOOKUP(B335,'START LİSTE'!$B$6:$F$1254,2,0)),"",VLOOKUP(B335,'START LİSTE'!$B$6:$F$1254,2,0))</f>
        <v/>
      </c>
      <c r="D335" s="4" t="str">
        <f>IF(ISERROR(VLOOKUP(B335,'START LİSTE'!$B$6:$F$1254,3,0)),"",VLOOKUP(B335,'START LİSTE'!$B$6:$F$1254,3,0))</f>
        <v/>
      </c>
      <c r="E335" s="5" t="str">
        <f>IF(ISERROR(VLOOKUP(B335,'START LİSTE'!$B$6:$F$1254,4,0)),"",VLOOKUP(B335,'START LİSTE'!$B$6:$F$1254,4,0))</f>
        <v/>
      </c>
      <c r="F335" s="6" t="str">
        <f>IF(ISERROR(VLOOKUP($B335,'START LİSTE'!$B$6:$F$1254,5,0)),"",VLOOKUP($B335,'START LİSTE'!$B$6:$F$1254,5,0))</f>
        <v/>
      </c>
      <c r="G335" s="91"/>
      <c r="H335" s="7" t="str">
        <f t="shared" si="15"/>
        <v/>
      </c>
      <c r="I335" s="70" t="str">
        <f>IF(ISERROR(VLOOKUP($B335,'START LİSTE'!$B$6:$G$1254,6,0)),"",VLOOKUP($B335,'START LİSTE'!$B$6:$G$1254,6,0))</f>
        <v/>
      </c>
    </row>
    <row r="336" spans="1:9" ht="18" customHeight="1" x14ac:dyDescent="0.2">
      <c r="A336" s="2" t="str">
        <f t="shared" si="14"/>
        <v/>
      </c>
      <c r="B336" s="3"/>
      <c r="C336" s="4" t="str">
        <f>IF(ISERROR(VLOOKUP(B336,'START LİSTE'!$B$6:$F$1254,2,0)),"",VLOOKUP(B336,'START LİSTE'!$B$6:$F$1254,2,0))</f>
        <v/>
      </c>
      <c r="D336" s="4" t="str">
        <f>IF(ISERROR(VLOOKUP(B336,'START LİSTE'!$B$6:$F$1254,3,0)),"",VLOOKUP(B336,'START LİSTE'!$B$6:$F$1254,3,0))</f>
        <v/>
      </c>
      <c r="E336" s="5" t="str">
        <f>IF(ISERROR(VLOOKUP(B336,'START LİSTE'!$B$6:$F$1254,4,0)),"",VLOOKUP(B336,'START LİSTE'!$B$6:$F$1254,4,0))</f>
        <v/>
      </c>
      <c r="F336" s="6" t="str">
        <f>IF(ISERROR(VLOOKUP($B336,'START LİSTE'!$B$6:$F$1254,5,0)),"",VLOOKUP($B336,'START LİSTE'!$B$6:$F$1254,5,0))</f>
        <v/>
      </c>
      <c r="G336" s="91"/>
      <c r="H336" s="7" t="str">
        <f t="shared" si="15"/>
        <v/>
      </c>
      <c r="I336" s="70" t="str">
        <f>IF(ISERROR(VLOOKUP($B336,'START LİSTE'!$B$6:$G$1254,6,0)),"",VLOOKUP($B336,'START LİSTE'!$B$6:$G$1254,6,0))</f>
        <v/>
      </c>
    </row>
    <row r="337" spans="1:9" ht="18" customHeight="1" x14ac:dyDescent="0.2">
      <c r="A337" s="2" t="str">
        <f t="shared" si="14"/>
        <v/>
      </c>
      <c r="B337" s="3"/>
      <c r="C337" s="4" t="str">
        <f>IF(ISERROR(VLOOKUP(B337,'START LİSTE'!$B$6:$F$1254,2,0)),"",VLOOKUP(B337,'START LİSTE'!$B$6:$F$1254,2,0))</f>
        <v/>
      </c>
      <c r="D337" s="4" t="str">
        <f>IF(ISERROR(VLOOKUP(B337,'START LİSTE'!$B$6:$F$1254,3,0)),"",VLOOKUP(B337,'START LİSTE'!$B$6:$F$1254,3,0))</f>
        <v/>
      </c>
      <c r="E337" s="5" t="str">
        <f>IF(ISERROR(VLOOKUP(B337,'START LİSTE'!$B$6:$F$1254,4,0)),"",VLOOKUP(B337,'START LİSTE'!$B$6:$F$1254,4,0))</f>
        <v/>
      </c>
      <c r="F337" s="6" t="str">
        <f>IF(ISERROR(VLOOKUP($B337,'START LİSTE'!$B$6:$F$1254,5,0)),"",VLOOKUP($B337,'START LİSTE'!$B$6:$F$1254,5,0))</f>
        <v/>
      </c>
      <c r="G337" s="91"/>
      <c r="H337" s="7" t="str">
        <f t="shared" si="15"/>
        <v/>
      </c>
      <c r="I337" s="70" t="str">
        <f>IF(ISERROR(VLOOKUP($B337,'START LİSTE'!$B$6:$G$1254,6,0)),"",VLOOKUP($B337,'START LİSTE'!$B$6:$G$1254,6,0))</f>
        <v/>
      </c>
    </row>
    <row r="338" spans="1:9" ht="18" customHeight="1" x14ac:dyDescent="0.2">
      <c r="A338" s="2" t="str">
        <f t="shared" si="14"/>
        <v/>
      </c>
      <c r="B338" s="3"/>
      <c r="C338" s="4" t="str">
        <f>IF(ISERROR(VLOOKUP(B338,'START LİSTE'!$B$6:$F$1254,2,0)),"",VLOOKUP(B338,'START LİSTE'!$B$6:$F$1254,2,0))</f>
        <v/>
      </c>
      <c r="D338" s="4" t="str">
        <f>IF(ISERROR(VLOOKUP(B338,'START LİSTE'!$B$6:$F$1254,3,0)),"",VLOOKUP(B338,'START LİSTE'!$B$6:$F$1254,3,0))</f>
        <v/>
      </c>
      <c r="E338" s="5" t="str">
        <f>IF(ISERROR(VLOOKUP(B338,'START LİSTE'!$B$6:$F$1254,4,0)),"",VLOOKUP(B338,'START LİSTE'!$B$6:$F$1254,4,0))</f>
        <v/>
      </c>
      <c r="F338" s="6" t="str">
        <f>IF(ISERROR(VLOOKUP($B338,'START LİSTE'!$B$6:$F$1254,5,0)),"",VLOOKUP($B338,'START LİSTE'!$B$6:$F$1254,5,0))</f>
        <v/>
      </c>
      <c r="G338" s="91"/>
      <c r="H338" s="7" t="str">
        <f t="shared" si="15"/>
        <v/>
      </c>
      <c r="I338" s="70" t="str">
        <f>IF(ISERROR(VLOOKUP($B338,'START LİSTE'!$B$6:$G$1254,6,0)),"",VLOOKUP($B338,'START LİSTE'!$B$6:$G$1254,6,0))</f>
        <v/>
      </c>
    </row>
    <row r="339" spans="1:9" ht="18" customHeight="1" x14ac:dyDescent="0.2">
      <c r="A339" s="2" t="str">
        <f t="shared" si="14"/>
        <v/>
      </c>
      <c r="B339" s="3"/>
      <c r="C339" s="4" t="str">
        <f>IF(ISERROR(VLOOKUP(B339,'START LİSTE'!$B$6:$F$1254,2,0)),"",VLOOKUP(B339,'START LİSTE'!$B$6:$F$1254,2,0))</f>
        <v/>
      </c>
      <c r="D339" s="4" t="str">
        <f>IF(ISERROR(VLOOKUP(B339,'START LİSTE'!$B$6:$F$1254,3,0)),"",VLOOKUP(B339,'START LİSTE'!$B$6:$F$1254,3,0))</f>
        <v/>
      </c>
      <c r="E339" s="5" t="str">
        <f>IF(ISERROR(VLOOKUP(B339,'START LİSTE'!$B$6:$F$1254,4,0)),"",VLOOKUP(B339,'START LİSTE'!$B$6:$F$1254,4,0))</f>
        <v/>
      </c>
      <c r="F339" s="6" t="str">
        <f>IF(ISERROR(VLOOKUP($B339,'START LİSTE'!$B$6:$F$1254,5,0)),"",VLOOKUP($B339,'START LİSTE'!$B$6:$F$1254,5,0))</f>
        <v/>
      </c>
      <c r="G339" s="91"/>
      <c r="H339" s="7" t="str">
        <f t="shared" si="15"/>
        <v/>
      </c>
      <c r="I339" s="70" t="str">
        <f>IF(ISERROR(VLOOKUP($B339,'START LİSTE'!$B$6:$G$1254,6,0)),"",VLOOKUP($B339,'START LİSTE'!$B$6:$G$1254,6,0))</f>
        <v/>
      </c>
    </row>
    <row r="340" spans="1:9" ht="18" customHeight="1" x14ac:dyDescent="0.2">
      <c r="A340" s="2" t="str">
        <f t="shared" si="14"/>
        <v/>
      </c>
      <c r="B340" s="3"/>
      <c r="C340" s="4" t="str">
        <f>IF(ISERROR(VLOOKUP(B340,'START LİSTE'!$B$6:$F$1254,2,0)),"",VLOOKUP(B340,'START LİSTE'!$B$6:$F$1254,2,0))</f>
        <v/>
      </c>
      <c r="D340" s="4" t="str">
        <f>IF(ISERROR(VLOOKUP(B340,'START LİSTE'!$B$6:$F$1254,3,0)),"",VLOOKUP(B340,'START LİSTE'!$B$6:$F$1254,3,0))</f>
        <v/>
      </c>
      <c r="E340" s="5" t="str">
        <f>IF(ISERROR(VLOOKUP(B340,'START LİSTE'!$B$6:$F$1254,4,0)),"",VLOOKUP(B340,'START LİSTE'!$B$6:$F$1254,4,0))</f>
        <v/>
      </c>
      <c r="F340" s="6" t="str">
        <f>IF(ISERROR(VLOOKUP($B340,'START LİSTE'!$B$6:$F$1254,5,0)),"",VLOOKUP($B340,'START LİSTE'!$B$6:$F$1254,5,0))</f>
        <v/>
      </c>
      <c r="G340" s="91"/>
      <c r="H340" s="7" t="str">
        <f t="shared" si="15"/>
        <v/>
      </c>
      <c r="I340" s="70" t="str">
        <f>IF(ISERROR(VLOOKUP($B340,'START LİSTE'!$B$6:$G$1254,6,0)),"",VLOOKUP($B340,'START LİSTE'!$B$6:$G$1254,6,0))</f>
        <v/>
      </c>
    </row>
    <row r="341" spans="1:9" ht="18" customHeight="1" x14ac:dyDescent="0.2">
      <c r="A341" s="2" t="str">
        <f t="shared" si="14"/>
        <v/>
      </c>
      <c r="B341" s="3"/>
      <c r="C341" s="4" t="str">
        <f>IF(ISERROR(VLOOKUP(B341,'START LİSTE'!$B$6:$F$1254,2,0)),"",VLOOKUP(B341,'START LİSTE'!$B$6:$F$1254,2,0))</f>
        <v/>
      </c>
      <c r="D341" s="4" t="str">
        <f>IF(ISERROR(VLOOKUP(B341,'START LİSTE'!$B$6:$F$1254,3,0)),"",VLOOKUP(B341,'START LİSTE'!$B$6:$F$1254,3,0))</f>
        <v/>
      </c>
      <c r="E341" s="5" t="str">
        <f>IF(ISERROR(VLOOKUP(B341,'START LİSTE'!$B$6:$F$1254,4,0)),"",VLOOKUP(B341,'START LİSTE'!$B$6:$F$1254,4,0))</f>
        <v/>
      </c>
      <c r="F341" s="6" t="str">
        <f>IF(ISERROR(VLOOKUP($B341,'START LİSTE'!$B$6:$F$1254,5,0)),"",VLOOKUP($B341,'START LİSTE'!$B$6:$F$1254,5,0))</f>
        <v/>
      </c>
      <c r="G341" s="91"/>
      <c r="H341" s="7" t="str">
        <f t="shared" si="15"/>
        <v/>
      </c>
      <c r="I341" s="70" t="str">
        <f>IF(ISERROR(VLOOKUP($B341,'START LİSTE'!$B$6:$G$1254,6,0)),"",VLOOKUP($B341,'START LİSTE'!$B$6:$G$1254,6,0))</f>
        <v/>
      </c>
    </row>
    <row r="342" spans="1:9" ht="18" customHeight="1" x14ac:dyDescent="0.2">
      <c r="A342" s="2" t="str">
        <f t="shared" si="14"/>
        <v/>
      </c>
      <c r="B342" s="3"/>
      <c r="C342" s="4" t="str">
        <f>IF(ISERROR(VLOOKUP(B342,'START LİSTE'!$B$6:$F$1254,2,0)),"",VLOOKUP(B342,'START LİSTE'!$B$6:$F$1254,2,0))</f>
        <v/>
      </c>
      <c r="D342" s="4" t="str">
        <f>IF(ISERROR(VLOOKUP(B342,'START LİSTE'!$B$6:$F$1254,3,0)),"",VLOOKUP(B342,'START LİSTE'!$B$6:$F$1254,3,0))</f>
        <v/>
      </c>
      <c r="E342" s="5" t="str">
        <f>IF(ISERROR(VLOOKUP(B342,'START LİSTE'!$B$6:$F$1254,4,0)),"",VLOOKUP(B342,'START LİSTE'!$B$6:$F$1254,4,0))</f>
        <v/>
      </c>
      <c r="F342" s="6" t="str">
        <f>IF(ISERROR(VLOOKUP($B342,'START LİSTE'!$B$6:$F$1254,5,0)),"",VLOOKUP($B342,'START LİSTE'!$B$6:$F$1254,5,0))</f>
        <v/>
      </c>
      <c r="G342" s="91"/>
      <c r="H342" s="7" t="str">
        <f t="shared" si="15"/>
        <v/>
      </c>
      <c r="I342" s="70" t="str">
        <f>IF(ISERROR(VLOOKUP($B342,'START LİSTE'!$B$6:$G$1254,6,0)),"",VLOOKUP($B342,'START LİSTE'!$B$6:$G$1254,6,0))</f>
        <v/>
      </c>
    </row>
    <row r="343" spans="1:9" ht="18" customHeight="1" x14ac:dyDescent="0.2">
      <c r="A343" s="2" t="str">
        <f t="shared" si="14"/>
        <v/>
      </c>
      <c r="B343" s="3"/>
      <c r="C343" s="4" t="str">
        <f>IF(ISERROR(VLOOKUP(B343,'START LİSTE'!$B$6:$F$1254,2,0)),"",VLOOKUP(B343,'START LİSTE'!$B$6:$F$1254,2,0))</f>
        <v/>
      </c>
      <c r="D343" s="4" t="str">
        <f>IF(ISERROR(VLOOKUP(B343,'START LİSTE'!$B$6:$F$1254,3,0)),"",VLOOKUP(B343,'START LİSTE'!$B$6:$F$1254,3,0))</f>
        <v/>
      </c>
      <c r="E343" s="5" t="str">
        <f>IF(ISERROR(VLOOKUP(B343,'START LİSTE'!$B$6:$F$1254,4,0)),"",VLOOKUP(B343,'START LİSTE'!$B$6:$F$1254,4,0))</f>
        <v/>
      </c>
      <c r="F343" s="6" t="str">
        <f>IF(ISERROR(VLOOKUP($B343,'START LİSTE'!$B$6:$F$1254,5,0)),"",VLOOKUP($B343,'START LİSTE'!$B$6:$F$1254,5,0))</f>
        <v/>
      </c>
      <c r="G343" s="91"/>
      <c r="H343" s="7" t="str">
        <f t="shared" si="15"/>
        <v/>
      </c>
      <c r="I343" s="70" t="str">
        <f>IF(ISERROR(VLOOKUP($B343,'START LİSTE'!$B$6:$G$1254,6,0)),"",VLOOKUP($B343,'START LİSTE'!$B$6:$G$1254,6,0))</f>
        <v/>
      </c>
    </row>
    <row r="344" spans="1:9" ht="18" customHeight="1" x14ac:dyDescent="0.2">
      <c r="A344" s="2" t="str">
        <f t="shared" si="14"/>
        <v/>
      </c>
      <c r="B344" s="3"/>
      <c r="C344" s="4" t="str">
        <f>IF(ISERROR(VLOOKUP(B344,'START LİSTE'!$B$6:$F$1254,2,0)),"",VLOOKUP(B344,'START LİSTE'!$B$6:$F$1254,2,0))</f>
        <v/>
      </c>
      <c r="D344" s="4" t="str">
        <f>IF(ISERROR(VLOOKUP(B344,'START LİSTE'!$B$6:$F$1254,3,0)),"",VLOOKUP(B344,'START LİSTE'!$B$6:$F$1254,3,0))</f>
        <v/>
      </c>
      <c r="E344" s="5" t="str">
        <f>IF(ISERROR(VLOOKUP(B344,'START LİSTE'!$B$6:$F$1254,4,0)),"",VLOOKUP(B344,'START LİSTE'!$B$6:$F$1254,4,0))</f>
        <v/>
      </c>
      <c r="F344" s="6" t="str">
        <f>IF(ISERROR(VLOOKUP($B344,'START LİSTE'!$B$6:$F$1254,5,0)),"",VLOOKUP($B344,'START LİSTE'!$B$6:$F$1254,5,0))</f>
        <v/>
      </c>
      <c r="G344" s="91"/>
      <c r="H344" s="7" t="str">
        <f t="shared" si="15"/>
        <v/>
      </c>
      <c r="I344" s="70" t="str">
        <f>IF(ISERROR(VLOOKUP($B344,'START LİSTE'!$B$6:$G$1254,6,0)),"",VLOOKUP($B344,'START LİSTE'!$B$6:$G$1254,6,0))</f>
        <v/>
      </c>
    </row>
    <row r="345" spans="1:9" ht="18" customHeight="1" x14ac:dyDescent="0.2">
      <c r="A345" s="2" t="str">
        <f t="shared" si="14"/>
        <v/>
      </c>
      <c r="B345" s="3"/>
      <c r="C345" s="4" t="str">
        <f>IF(ISERROR(VLOOKUP(B345,'START LİSTE'!$B$6:$F$1254,2,0)),"",VLOOKUP(B345,'START LİSTE'!$B$6:$F$1254,2,0))</f>
        <v/>
      </c>
      <c r="D345" s="4" t="str">
        <f>IF(ISERROR(VLOOKUP(B345,'START LİSTE'!$B$6:$F$1254,3,0)),"",VLOOKUP(B345,'START LİSTE'!$B$6:$F$1254,3,0))</f>
        <v/>
      </c>
      <c r="E345" s="5" t="str">
        <f>IF(ISERROR(VLOOKUP(B345,'START LİSTE'!$B$6:$F$1254,4,0)),"",VLOOKUP(B345,'START LİSTE'!$B$6:$F$1254,4,0))</f>
        <v/>
      </c>
      <c r="F345" s="6" t="str">
        <f>IF(ISERROR(VLOOKUP($B345,'START LİSTE'!$B$6:$F$1254,5,0)),"",VLOOKUP($B345,'START LİSTE'!$B$6:$F$1254,5,0))</f>
        <v/>
      </c>
      <c r="G345" s="91"/>
      <c r="H345" s="7" t="str">
        <f t="shared" si="15"/>
        <v/>
      </c>
      <c r="I345" s="70" t="str">
        <f>IF(ISERROR(VLOOKUP($B345,'START LİSTE'!$B$6:$G$1254,6,0)),"",VLOOKUP($B345,'START LİSTE'!$B$6:$G$1254,6,0))</f>
        <v/>
      </c>
    </row>
    <row r="346" spans="1:9" ht="18" customHeight="1" x14ac:dyDescent="0.2">
      <c r="A346" s="2" t="str">
        <f t="shared" si="14"/>
        <v/>
      </c>
      <c r="B346" s="3"/>
      <c r="C346" s="4" t="str">
        <f>IF(ISERROR(VLOOKUP(B346,'START LİSTE'!$B$6:$F$1254,2,0)),"",VLOOKUP(B346,'START LİSTE'!$B$6:$F$1254,2,0))</f>
        <v/>
      </c>
      <c r="D346" s="4" t="str">
        <f>IF(ISERROR(VLOOKUP(B346,'START LİSTE'!$B$6:$F$1254,3,0)),"",VLOOKUP(B346,'START LİSTE'!$B$6:$F$1254,3,0))</f>
        <v/>
      </c>
      <c r="E346" s="5" t="str">
        <f>IF(ISERROR(VLOOKUP(B346,'START LİSTE'!$B$6:$F$1254,4,0)),"",VLOOKUP(B346,'START LİSTE'!$B$6:$F$1254,4,0))</f>
        <v/>
      </c>
      <c r="F346" s="6" t="str">
        <f>IF(ISERROR(VLOOKUP($B346,'START LİSTE'!$B$6:$F$1254,5,0)),"",VLOOKUP($B346,'START LİSTE'!$B$6:$F$1254,5,0))</f>
        <v/>
      </c>
      <c r="G346" s="91"/>
      <c r="H346" s="7" t="str">
        <f t="shared" si="15"/>
        <v/>
      </c>
      <c r="I346" s="70" t="str">
        <f>IF(ISERROR(VLOOKUP($B346,'START LİSTE'!$B$6:$G$1254,6,0)),"",VLOOKUP($B346,'START LİSTE'!$B$6:$G$1254,6,0))</f>
        <v/>
      </c>
    </row>
    <row r="347" spans="1:9" ht="18" customHeight="1" x14ac:dyDescent="0.2">
      <c r="A347" s="2" t="str">
        <f t="shared" si="14"/>
        <v/>
      </c>
      <c r="B347" s="3"/>
      <c r="C347" s="4" t="str">
        <f>IF(ISERROR(VLOOKUP(B347,'START LİSTE'!$B$6:$F$1254,2,0)),"",VLOOKUP(B347,'START LİSTE'!$B$6:$F$1254,2,0))</f>
        <v/>
      </c>
      <c r="D347" s="4" t="str">
        <f>IF(ISERROR(VLOOKUP(B347,'START LİSTE'!$B$6:$F$1254,3,0)),"",VLOOKUP(B347,'START LİSTE'!$B$6:$F$1254,3,0))</f>
        <v/>
      </c>
      <c r="E347" s="5" t="str">
        <f>IF(ISERROR(VLOOKUP(B347,'START LİSTE'!$B$6:$F$1254,4,0)),"",VLOOKUP(B347,'START LİSTE'!$B$6:$F$1254,4,0))</f>
        <v/>
      </c>
      <c r="F347" s="6" t="str">
        <f>IF(ISERROR(VLOOKUP($B347,'START LİSTE'!$B$6:$F$1254,5,0)),"",VLOOKUP($B347,'START LİSTE'!$B$6:$F$1254,5,0))</f>
        <v/>
      </c>
      <c r="G347" s="91"/>
      <c r="H347" s="7" t="str">
        <f t="shared" si="15"/>
        <v/>
      </c>
      <c r="I347" s="70" t="str">
        <f>IF(ISERROR(VLOOKUP($B347,'START LİSTE'!$B$6:$G$1254,6,0)),"",VLOOKUP($B347,'START LİSTE'!$B$6:$G$1254,6,0))</f>
        <v/>
      </c>
    </row>
    <row r="348" spans="1:9" ht="18" customHeight="1" x14ac:dyDescent="0.2">
      <c r="A348" s="2" t="str">
        <f t="shared" si="14"/>
        <v/>
      </c>
      <c r="B348" s="3"/>
      <c r="C348" s="4" t="str">
        <f>IF(ISERROR(VLOOKUP(B348,'START LİSTE'!$B$6:$F$1254,2,0)),"",VLOOKUP(B348,'START LİSTE'!$B$6:$F$1254,2,0))</f>
        <v/>
      </c>
      <c r="D348" s="4" t="str">
        <f>IF(ISERROR(VLOOKUP(B348,'START LİSTE'!$B$6:$F$1254,3,0)),"",VLOOKUP(B348,'START LİSTE'!$B$6:$F$1254,3,0))</f>
        <v/>
      </c>
      <c r="E348" s="5" t="str">
        <f>IF(ISERROR(VLOOKUP(B348,'START LİSTE'!$B$6:$F$1254,4,0)),"",VLOOKUP(B348,'START LİSTE'!$B$6:$F$1254,4,0))</f>
        <v/>
      </c>
      <c r="F348" s="6" t="str">
        <f>IF(ISERROR(VLOOKUP($B348,'START LİSTE'!$B$6:$F$1254,5,0)),"",VLOOKUP($B348,'START LİSTE'!$B$6:$F$1254,5,0))</f>
        <v/>
      </c>
      <c r="G348" s="91"/>
      <c r="H348" s="7" t="str">
        <f t="shared" si="15"/>
        <v/>
      </c>
      <c r="I348" s="70" t="str">
        <f>IF(ISERROR(VLOOKUP($B348,'START LİSTE'!$B$6:$G$1254,6,0)),"",VLOOKUP($B348,'START LİSTE'!$B$6:$G$1254,6,0))</f>
        <v/>
      </c>
    </row>
    <row r="349" spans="1:9" ht="18" customHeight="1" x14ac:dyDescent="0.2">
      <c r="A349" s="2" t="str">
        <f t="shared" si="14"/>
        <v/>
      </c>
      <c r="B349" s="3"/>
      <c r="C349" s="4" t="str">
        <f>IF(ISERROR(VLOOKUP(B349,'START LİSTE'!$B$6:$F$1254,2,0)),"",VLOOKUP(B349,'START LİSTE'!$B$6:$F$1254,2,0))</f>
        <v/>
      </c>
      <c r="D349" s="4" t="str">
        <f>IF(ISERROR(VLOOKUP(B349,'START LİSTE'!$B$6:$F$1254,3,0)),"",VLOOKUP(B349,'START LİSTE'!$B$6:$F$1254,3,0))</f>
        <v/>
      </c>
      <c r="E349" s="5" t="str">
        <f>IF(ISERROR(VLOOKUP(B349,'START LİSTE'!$B$6:$F$1254,4,0)),"",VLOOKUP(B349,'START LİSTE'!$B$6:$F$1254,4,0))</f>
        <v/>
      </c>
      <c r="F349" s="6" t="str">
        <f>IF(ISERROR(VLOOKUP($B349,'START LİSTE'!$B$6:$F$1254,5,0)),"",VLOOKUP($B349,'START LİSTE'!$B$6:$F$1254,5,0))</f>
        <v/>
      </c>
      <c r="G349" s="91"/>
      <c r="H349" s="7" t="str">
        <f t="shared" si="15"/>
        <v/>
      </c>
      <c r="I349" s="70" t="str">
        <f>IF(ISERROR(VLOOKUP($B349,'START LİSTE'!$B$6:$G$1254,6,0)),"",VLOOKUP($B349,'START LİSTE'!$B$6:$G$1254,6,0))</f>
        <v/>
      </c>
    </row>
    <row r="350" spans="1:9" ht="18" customHeight="1" x14ac:dyDescent="0.2">
      <c r="A350" s="2" t="str">
        <f t="shared" si="14"/>
        <v/>
      </c>
      <c r="B350" s="3"/>
      <c r="C350" s="4" t="str">
        <f>IF(ISERROR(VLOOKUP(B350,'START LİSTE'!$B$6:$F$1254,2,0)),"",VLOOKUP(B350,'START LİSTE'!$B$6:$F$1254,2,0))</f>
        <v/>
      </c>
      <c r="D350" s="4" t="str">
        <f>IF(ISERROR(VLOOKUP(B350,'START LİSTE'!$B$6:$F$1254,3,0)),"",VLOOKUP(B350,'START LİSTE'!$B$6:$F$1254,3,0))</f>
        <v/>
      </c>
      <c r="E350" s="5" t="str">
        <f>IF(ISERROR(VLOOKUP(B350,'START LİSTE'!$B$6:$F$1254,4,0)),"",VLOOKUP(B350,'START LİSTE'!$B$6:$F$1254,4,0))</f>
        <v/>
      </c>
      <c r="F350" s="6" t="str">
        <f>IF(ISERROR(VLOOKUP($B350,'START LİSTE'!$B$6:$F$1254,5,0)),"",VLOOKUP($B350,'START LİSTE'!$B$6:$F$1254,5,0))</f>
        <v/>
      </c>
      <c r="G350" s="91"/>
      <c r="H350" s="7" t="str">
        <f t="shared" si="15"/>
        <v/>
      </c>
      <c r="I350" s="70" t="str">
        <f>IF(ISERROR(VLOOKUP($B350,'START LİSTE'!$B$6:$G$1254,6,0)),"",VLOOKUP($B350,'START LİSTE'!$B$6:$G$1254,6,0))</f>
        <v/>
      </c>
    </row>
    <row r="351" spans="1:9" ht="18" customHeight="1" x14ac:dyDescent="0.2">
      <c r="A351" s="2" t="str">
        <f t="shared" si="14"/>
        <v/>
      </c>
      <c r="B351" s="3"/>
      <c r="C351" s="4" t="str">
        <f>IF(ISERROR(VLOOKUP(B351,'START LİSTE'!$B$6:$F$1254,2,0)),"",VLOOKUP(B351,'START LİSTE'!$B$6:$F$1254,2,0))</f>
        <v/>
      </c>
      <c r="D351" s="4" t="str">
        <f>IF(ISERROR(VLOOKUP(B351,'START LİSTE'!$B$6:$F$1254,3,0)),"",VLOOKUP(B351,'START LİSTE'!$B$6:$F$1254,3,0))</f>
        <v/>
      </c>
      <c r="E351" s="5" t="str">
        <f>IF(ISERROR(VLOOKUP(B351,'START LİSTE'!$B$6:$F$1254,4,0)),"",VLOOKUP(B351,'START LİSTE'!$B$6:$F$1254,4,0))</f>
        <v/>
      </c>
      <c r="F351" s="6" t="str">
        <f>IF(ISERROR(VLOOKUP($B351,'START LİSTE'!$B$6:$F$1254,5,0)),"",VLOOKUP($B351,'START LİSTE'!$B$6:$F$1254,5,0))</f>
        <v/>
      </c>
      <c r="G351" s="91"/>
      <c r="H351" s="7" t="str">
        <f t="shared" si="15"/>
        <v/>
      </c>
      <c r="I351" s="70" t="str">
        <f>IF(ISERROR(VLOOKUP($B351,'START LİSTE'!$B$6:$G$1254,6,0)),"",VLOOKUP($B351,'START LİSTE'!$B$6:$G$1254,6,0))</f>
        <v/>
      </c>
    </row>
    <row r="352" spans="1:9" ht="18" customHeight="1" x14ac:dyDescent="0.2">
      <c r="A352" s="2" t="str">
        <f t="shared" si="14"/>
        <v/>
      </c>
      <c r="B352" s="3"/>
      <c r="C352" s="4" t="str">
        <f>IF(ISERROR(VLOOKUP(B352,'START LİSTE'!$B$6:$F$1254,2,0)),"",VLOOKUP(B352,'START LİSTE'!$B$6:$F$1254,2,0))</f>
        <v/>
      </c>
      <c r="D352" s="4" t="str">
        <f>IF(ISERROR(VLOOKUP(B352,'START LİSTE'!$B$6:$F$1254,3,0)),"",VLOOKUP(B352,'START LİSTE'!$B$6:$F$1254,3,0))</f>
        <v/>
      </c>
      <c r="E352" s="5" t="str">
        <f>IF(ISERROR(VLOOKUP(B352,'START LİSTE'!$B$6:$F$1254,4,0)),"",VLOOKUP(B352,'START LİSTE'!$B$6:$F$1254,4,0))</f>
        <v/>
      </c>
      <c r="F352" s="6" t="str">
        <f>IF(ISERROR(VLOOKUP($B352,'START LİSTE'!$B$6:$F$1254,5,0)),"",VLOOKUP($B352,'START LİSTE'!$B$6:$F$1254,5,0))</f>
        <v/>
      </c>
      <c r="G352" s="91"/>
      <c r="H352" s="7" t="str">
        <f t="shared" si="15"/>
        <v/>
      </c>
      <c r="I352" s="70" t="str">
        <f>IF(ISERROR(VLOOKUP($B352,'START LİSTE'!$B$6:$G$1254,6,0)),"",VLOOKUP($B352,'START LİSTE'!$B$6:$G$1254,6,0))</f>
        <v/>
      </c>
    </row>
    <row r="353" spans="1:9" ht="18" customHeight="1" x14ac:dyDescent="0.2">
      <c r="A353" s="2" t="str">
        <f t="shared" si="14"/>
        <v/>
      </c>
      <c r="B353" s="3"/>
      <c r="C353" s="4" t="str">
        <f>IF(ISERROR(VLOOKUP(B353,'START LİSTE'!$B$6:$F$1254,2,0)),"",VLOOKUP(B353,'START LİSTE'!$B$6:$F$1254,2,0))</f>
        <v/>
      </c>
      <c r="D353" s="4" t="str">
        <f>IF(ISERROR(VLOOKUP(B353,'START LİSTE'!$B$6:$F$1254,3,0)),"",VLOOKUP(B353,'START LİSTE'!$B$6:$F$1254,3,0))</f>
        <v/>
      </c>
      <c r="E353" s="5" t="str">
        <f>IF(ISERROR(VLOOKUP(B353,'START LİSTE'!$B$6:$F$1254,4,0)),"",VLOOKUP(B353,'START LİSTE'!$B$6:$F$1254,4,0))</f>
        <v/>
      </c>
      <c r="F353" s="6" t="str">
        <f>IF(ISERROR(VLOOKUP($B353,'START LİSTE'!$B$6:$F$1254,5,0)),"",VLOOKUP($B353,'START LİSTE'!$B$6:$F$1254,5,0))</f>
        <v/>
      </c>
      <c r="G353" s="91"/>
      <c r="H353" s="7" t="str">
        <f t="shared" si="15"/>
        <v/>
      </c>
      <c r="I353" s="70" t="str">
        <f>IF(ISERROR(VLOOKUP($B353,'START LİSTE'!$B$6:$G$1254,6,0)),"",VLOOKUP($B353,'START LİSTE'!$B$6:$G$1254,6,0))</f>
        <v/>
      </c>
    </row>
    <row r="354" spans="1:9" ht="18" customHeight="1" x14ac:dyDescent="0.2">
      <c r="A354" s="2" t="str">
        <f t="shared" si="14"/>
        <v/>
      </c>
      <c r="B354" s="3"/>
      <c r="C354" s="4" t="str">
        <f>IF(ISERROR(VLOOKUP(B354,'START LİSTE'!$B$6:$F$1254,2,0)),"",VLOOKUP(B354,'START LİSTE'!$B$6:$F$1254,2,0))</f>
        <v/>
      </c>
      <c r="D354" s="4" t="str">
        <f>IF(ISERROR(VLOOKUP(B354,'START LİSTE'!$B$6:$F$1254,3,0)),"",VLOOKUP(B354,'START LİSTE'!$B$6:$F$1254,3,0))</f>
        <v/>
      </c>
      <c r="E354" s="5" t="str">
        <f>IF(ISERROR(VLOOKUP(B354,'START LİSTE'!$B$6:$F$1254,4,0)),"",VLOOKUP(B354,'START LİSTE'!$B$6:$F$1254,4,0))</f>
        <v/>
      </c>
      <c r="F354" s="6" t="str">
        <f>IF(ISERROR(VLOOKUP($B354,'START LİSTE'!$B$6:$F$1254,5,0)),"",VLOOKUP($B354,'START LİSTE'!$B$6:$F$1254,5,0))</f>
        <v/>
      </c>
      <c r="G354" s="91"/>
      <c r="H354" s="7" t="str">
        <f t="shared" si="15"/>
        <v/>
      </c>
      <c r="I354" s="70" t="str">
        <f>IF(ISERROR(VLOOKUP($B354,'START LİSTE'!$B$6:$G$1254,6,0)),"",VLOOKUP($B354,'START LİSTE'!$B$6:$G$1254,6,0))</f>
        <v/>
      </c>
    </row>
    <row r="355" spans="1:9" ht="18" customHeight="1" x14ac:dyDescent="0.2">
      <c r="A355" s="2" t="str">
        <f t="shared" si="14"/>
        <v/>
      </c>
      <c r="B355" s="3"/>
      <c r="C355" s="4" t="str">
        <f>IF(ISERROR(VLOOKUP(B355,'START LİSTE'!$B$6:$F$1254,2,0)),"",VLOOKUP(B355,'START LİSTE'!$B$6:$F$1254,2,0))</f>
        <v/>
      </c>
      <c r="D355" s="4" t="str">
        <f>IF(ISERROR(VLOOKUP(B355,'START LİSTE'!$B$6:$F$1254,3,0)),"",VLOOKUP(B355,'START LİSTE'!$B$6:$F$1254,3,0))</f>
        <v/>
      </c>
      <c r="E355" s="5" t="str">
        <f>IF(ISERROR(VLOOKUP(B355,'START LİSTE'!$B$6:$F$1254,4,0)),"",VLOOKUP(B355,'START LİSTE'!$B$6:$F$1254,4,0))</f>
        <v/>
      </c>
      <c r="F355" s="6" t="str">
        <f>IF(ISERROR(VLOOKUP($B355,'START LİSTE'!$B$6:$F$1254,5,0)),"",VLOOKUP($B355,'START LİSTE'!$B$6:$F$1254,5,0))</f>
        <v/>
      </c>
      <c r="G355" s="91"/>
      <c r="H355" s="7" t="str">
        <f t="shared" si="15"/>
        <v/>
      </c>
      <c r="I355" s="70" t="str">
        <f>IF(ISERROR(VLOOKUP($B355,'START LİSTE'!$B$6:$G$1254,6,0)),"",VLOOKUP($B355,'START LİSTE'!$B$6:$G$1254,6,0))</f>
        <v/>
      </c>
    </row>
    <row r="356" spans="1:9" ht="18" customHeight="1" x14ac:dyDescent="0.2">
      <c r="A356" s="2" t="str">
        <f t="shared" si="14"/>
        <v/>
      </c>
      <c r="B356" s="3"/>
      <c r="C356" s="4" t="str">
        <f>IF(ISERROR(VLOOKUP(B356,'START LİSTE'!$B$6:$F$1254,2,0)),"",VLOOKUP(B356,'START LİSTE'!$B$6:$F$1254,2,0))</f>
        <v/>
      </c>
      <c r="D356" s="4" t="str">
        <f>IF(ISERROR(VLOOKUP(B356,'START LİSTE'!$B$6:$F$1254,3,0)),"",VLOOKUP(B356,'START LİSTE'!$B$6:$F$1254,3,0))</f>
        <v/>
      </c>
      <c r="E356" s="5" t="str">
        <f>IF(ISERROR(VLOOKUP(B356,'START LİSTE'!$B$6:$F$1254,4,0)),"",VLOOKUP(B356,'START LİSTE'!$B$6:$F$1254,4,0))</f>
        <v/>
      </c>
      <c r="F356" s="6" t="str">
        <f>IF(ISERROR(VLOOKUP($B356,'START LİSTE'!$B$6:$F$1254,5,0)),"",VLOOKUP($B356,'START LİSTE'!$B$6:$F$1254,5,0))</f>
        <v/>
      </c>
      <c r="G356" s="91"/>
      <c r="H356" s="7" t="str">
        <f t="shared" si="15"/>
        <v/>
      </c>
      <c r="I356" s="70" t="str">
        <f>IF(ISERROR(VLOOKUP($B356,'START LİSTE'!$B$6:$G$1254,6,0)),"",VLOOKUP($B356,'START LİSTE'!$B$6:$G$1254,6,0))</f>
        <v/>
      </c>
    </row>
    <row r="357" spans="1:9" ht="18" customHeight="1" x14ac:dyDescent="0.2">
      <c r="A357" s="2" t="str">
        <f t="shared" si="14"/>
        <v/>
      </c>
      <c r="B357" s="3"/>
      <c r="C357" s="4" t="str">
        <f>IF(ISERROR(VLOOKUP(B357,'START LİSTE'!$B$6:$F$1254,2,0)),"",VLOOKUP(B357,'START LİSTE'!$B$6:$F$1254,2,0))</f>
        <v/>
      </c>
      <c r="D357" s="4" t="str">
        <f>IF(ISERROR(VLOOKUP(B357,'START LİSTE'!$B$6:$F$1254,3,0)),"",VLOOKUP(B357,'START LİSTE'!$B$6:$F$1254,3,0))</f>
        <v/>
      </c>
      <c r="E357" s="5" t="str">
        <f>IF(ISERROR(VLOOKUP(B357,'START LİSTE'!$B$6:$F$1254,4,0)),"",VLOOKUP(B357,'START LİSTE'!$B$6:$F$1254,4,0))</f>
        <v/>
      </c>
      <c r="F357" s="6" t="str">
        <f>IF(ISERROR(VLOOKUP($B357,'START LİSTE'!$B$6:$F$1254,5,0)),"",VLOOKUP($B357,'START LİSTE'!$B$6:$F$1254,5,0))</f>
        <v/>
      </c>
      <c r="G357" s="91"/>
      <c r="H357" s="7" t="str">
        <f t="shared" si="15"/>
        <v/>
      </c>
      <c r="I357" s="70" t="str">
        <f>IF(ISERROR(VLOOKUP($B357,'START LİSTE'!$B$6:$G$1254,6,0)),"",VLOOKUP($B357,'START LİSTE'!$B$6:$G$1254,6,0))</f>
        <v/>
      </c>
    </row>
    <row r="358" spans="1:9" ht="18" customHeight="1" x14ac:dyDescent="0.2">
      <c r="A358" s="2" t="str">
        <f t="shared" si="14"/>
        <v/>
      </c>
      <c r="B358" s="3"/>
      <c r="C358" s="4" t="str">
        <f>IF(ISERROR(VLOOKUP(B358,'START LİSTE'!$B$6:$F$1254,2,0)),"",VLOOKUP(B358,'START LİSTE'!$B$6:$F$1254,2,0))</f>
        <v/>
      </c>
      <c r="D358" s="4" t="str">
        <f>IF(ISERROR(VLOOKUP(B358,'START LİSTE'!$B$6:$F$1254,3,0)),"",VLOOKUP(B358,'START LİSTE'!$B$6:$F$1254,3,0))</f>
        <v/>
      </c>
      <c r="E358" s="5" t="str">
        <f>IF(ISERROR(VLOOKUP(B358,'START LİSTE'!$B$6:$F$1254,4,0)),"",VLOOKUP(B358,'START LİSTE'!$B$6:$F$1254,4,0))</f>
        <v/>
      </c>
      <c r="F358" s="6" t="str">
        <f>IF(ISERROR(VLOOKUP($B358,'START LİSTE'!$B$6:$F$1254,5,0)),"",VLOOKUP($B358,'START LİSTE'!$B$6:$F$1254,5,0))</f>
        <v/>
      </c>
      <c r="G358" s="91"/>
      <c r="H358" s="7" t="str">
        <f t="shared" si="15"/>
        <v/>
      </c>
      <c r="I358" s="70" t="str">
        <f>IF(ISERROR(VLOOKUP($B358,'START LİSTE'!$B$6:$G$1254,6,0)),"",VLOOKUP($B358,'START LİSTE'!$B$6:$G$1254,6,0))</f>
        <v/>
      </c>
    </row>
    <row r="359" spans="1:9" ht="18" customHeight="1" x14ac:dyDescent="0.2">
      <c r="A359" s="2" t="str">
        <f t="shared" si="14"/>
        <v/>
      </c>
      <c r="B359" s="3"/>
      <c r="C359" s="4" t="str">
        <f>IF(ISERROR(VLOOKUP(B359,'START LİSTE'!$B$6:$F$1254,2,0)),"",VLOOKUP(B359,'START LİSTE'!$B$6:$F$1254,2,0))</f>
        <v/>
      </c>
      <c r="D359" s="4" t="str">
        <f>IF(ISERROR(VLOOKUP(B359,'START LİSTE'!$B$6:$F$1254,3,0)),"",VLOOKUP(B359,'START LİSTE'!$B$6:$F$1254,3,0))</f>
        <v/>
      </c>
      <c r="E359" s="5" t="str">
        <f>IF(ISERROR(VLOOKUP(B359,'START LİSTE'!$B$6:$F$1254,4,0)),"",VLOOKUP(B359,'START LİSTE'!$B$6:$F$1254,4,0))</f>
        <v/>
      </c>
      <c r="F359" s="6" t="str">
        <f>IF(ISERROR(VLOOKUP($B359,'START LİSTE'!$B$6:$F$1254,5,0)),"",VLOOKUP($B359,'START LİSTE'!$B$6:$F$1254,5,0))</f>
        <v/>
      </c>
      <c r="G359" s="91"/>
      <c r="H359" s="7" t="str">
        <f t="shared" si="15"/>
        <v/>
      </c>
      <c r="I359" s="70" t="str">
        <f>IF(ISERROR(VLOOKUP($B359,'START LİSTE'!$B$6:$G$1254,6,0)),"",VLOOKUP($B359,'START LİSTE'!$B$6:$G$1254,6,0))</f>
        <v/>
      </c>
    </row>
    <row r="360" spans="1:9" ht="18" customHeight="1" x14ac:dyDescent="0.2">
      <c r="A360" s="2" t="str">
        <f t="shared" si="14"/>
        <v/>
      </c>
      <c r="B360" s="3"/>
      <c r="C360" s="4" t="str">
        <f>IF(ISERROR(VLOOKUP(B360,'START LİSTE'!$B$6:$F$1254,2,0)),"",VLOOKUP(B360,'START LİSTE'!$B$6:$F$1254,2,0))</f>
        <v/>
      </c>
      <c r="D360" s="4" t="str">
        <f>IF(ISERROR(VLOOKUP(B360,'START LİSTE'!$B$6:$F$1254,3,0)),"",VLOOKUP(B360,'START LİSTE'!$B$6:$F$1254,3,0))</f>
        <v/>
      </c>
      <c r="E360" s="5" t="str">
        <f>IF(ISERROR(VLOOKUP(B360,'START LİSTE'!$B$6:$F$1254,4,0)),"",VLOOKUP(B360,'START LİSTE'!$B$6:$F$1254,4,0))</f>
        <v/>
      </c>
      <c r="F360" s="6" t="str">
        <f>IF(ISERROR(VLOOKUP($B360,'START LİSTE'!$B$6:$F$1254,5,0)),"",VLOOKUP($B360,'START LİSTE'!$B$6:$F$1254,5,0))</f>
        <v/>
      </c>
      <c r="G360" s="91"/>
      <c r="H360" s="7" t="str">
        <f t="shared" si="15"/>
        <v/>
      </c>
      <c r="I360" s="70" t="str">
        <f>IF(ISERROR(VLOOKUP($B360,'START LİSTE'!$B$6:$G$1254,6,0)),"",VLOOKUP($B360,'START LİSTE'!$B$6:$G$1254,6,0))</f>
        <v/>
      </c>
    </row>
    <row r="361" spans="1:9" ht="18" customHeight="1" x14ac:dyDescent="0.2">
      <c r="A361" s="2" t="str">
        <f t="shared" si="14"/>
        <v/>
      </c>
      <c r="B361" s="3"/>
      <c r="C361" s="4" t="str">
        <f>IF(ISERROR(VLOOKUP(B361,'START LİSTE'!$B$6:$F$1254,2,0)),"",VLOOKUP(B361,'START LİSTE'!$B$6:$F$1254,2,0))</f>
        <v/>
      </c>
      <c r="D361" s="4" t="str">
        <f>IF(ISERROR(VLOOKUP(B361,'START LİSTE'!$B$6:$F$1254,3,0)),"",VLOOKUP(B361,'START LİSTE'!$B$6:$F$1254,3,0))</f>
        <v/>
      </c>
      <c r="E361" s="5" t="str">
        <f>IF(ISERROR(VLOOKUP(B361,'START LİSTE'!$B$6:$F$1254,4,0)),"",VLOOKUP(B361,'START LİSTE'!$B$6:$F$1254,4,0))</f>
        <v/>
      </c>
      <c r="F361" s="6" t="str">
        <f>IF(ISERROR(VLOOKUP($B361,'START LİSTE'!$B$6:$F$1254,5,0)),"",VLOOKUP($B361,'START LİSTE'!$B$6:$F$1254,5,0))</f>
        <v/>
      </c>
      <c r="G361" s="91"/>
      <c r="H361" s="7" t="str">
        <f t="shared" si="15"/>
        <v/>
      </c>
      <c r="I361" s="70" t="str">
        <f>IF(ISERROR(VLOOKUP($B361,'START LİSTE'!$B$6:$G$1254,6,0)),"",VLOOKUP($B361,'START LİSTE'!$B$6:$G$1254,6,0))</f>
        <v/>
      </c>
    </row>
    <row r="362" spans="1:9" ht="18" customHeight="1" x14ac:dyDescent="0.2">
      <c r="A362" s="2" t="str">
        <f t="shared" si="14"/>
        <v/>
      </c>
      <c r="B362" s="3"/>
      <c r="C362" s="4" t="str">
        <f>IF(ISERROR(VLOOKUP(B362,'START LİSTE'!$B$6:$F$1254,2,0)),"",VLOOKUP(B362,'START LİSTE'!$B$6:$F$1254,2,0))</f>
        <v/>
      </c>
      <c r="D362" s="4" t="str">
        <f>IF(ISERROR(VLOOKUP(B362,'START LİSTE'!$B$6:$F$1254,3,0)),"",VLOOKUP(B362,'START LİSTE'!$B$6:$F$1254,3,0))</f>
        <v/>
      </c>
      <c r="E362" s="5" t="str">
        <f>IF(ISERROR(VLOOKUP(B362,'START LİSTE'!$B$6:$F$1254,4,0)),"",VLOOKUP(B362,'START LİSTE'!$B$6:$F$1254,4,0))</f>
        <v/>
      </c>
      <c r="F362" s="6" t="str">
        <f>IF(ISERROR(VLOOKUP($B362,'START LİSTE'!$B$6:$F$1254,5,0)),"",VLOOKUP($B362,'START LİSTE'!$B$6:$F$1254,5,0))</f>
        <v/>
      </c>
      <c r="G362" s="91"/>
      <c r="H362" s="7" t="str">
        <f t="shared" si="15"/>
        <v/>
      </c>
      <c r="I362" s="70" t="str">
        <f>IF(ISERROR(VLOOKUP($B362,'START LİSTE'!$B$6:$G$1254,6,0)),"",VLOOKUP($B362,'START LİSTE'!$B$6:$G$1254,6,0))</f>
        <v/>
      </c>
    </row>
    <row r="363" spans="1:9" ht="18" customHeight="1" x14ac:dyDescent="0.2">
      <c r="A363" s="2" t="str">
        <f t="shared" si="14"/>
        <v/>
      </c>
      <c r="B363" s="3"/>
      <c r="C363" s="4" t="str">
        <f>IF(ISERROR(VLOOKUP(B363,'START LİSTE'!$B$6:$F$1254,2,0)),"",VLOOKUP(B363,'START LİSTE'!$B$6:$F$1254,2,0))</f>
        <v/>
      </c>
      <c r="D363" s="4" t="str">
        <f>IF(ISERROR(VLOOKUP(B363,'START LİSTE'!$B$6:$F$1254,3,0)),"",VLOOKUP(B363,'START LİSTE'!$B$6:$F$1254,3,0))</f>
        <v/>
      </c>
      <c r="E363" s="5" t="str">
        <f>IF(ISERROR(VLOOKUP(B363,'START LİSTE'!$B$6:$F$1254,4,0)),"",VLOOKUP(B363,'START LİSTE'!$B$6:$F$1254,4,0))</f>
        <v/>
      </c>
      <c r="F363" s="6" t="str">
        <f>IF(ISERROR(VLOOKUP($B363,'START LİSTE'!$B$6:$F$1254,5,0)),"",VLOOKUP($B363,'START LİSTE'!$B$6:$F$1254,5,0))</f>
        <v/>
      </c>
      <c r="G363" s="91"/>
      <c r="H363" s="7" t="str">
        <f t="shared" si="15"/>
        <v/>
      </c>
      <c r="I363" s="70" t="str">
        <f>IF(ISERROR(VLOOKUP($B363,'START LİSTE'!$B$6:$G$1254,6,0)),"",VLOOKUP($B363,'START LİSTE'!$B$6:$G$1254,6,0))</f>
        <v/>
      </c>
    </row>
    <row r="364" spans="1:9" ht="18" customHeight="1" x14ac:dyDescent="0.2">
      <c r="A364" s="2" t="str">
        <f t="shared" si="14"/>
        <v/>
      </c>
      <c r="B364" s="3"/>
      <c r="C364" s="4" t="str">
        <f>IF(ISERROR(VLOOKUP(B364,'START LİSTE'!$B$6:$F$1254,2,0)),"",VLOOKUP(B364,'START LİSTE'!$B$6:$F$1254,2,0))</f>
        <v/>
      </c>
      <c r="D364" s="4" t="str">
        <f>IF(ISERROR(VLOOKUP(B364,'START LİSTE'!$B$6:$F$1254,3,0)),"",VLOOKUP(B364,'START LİSTE'!$B$6:$F$1254,3,0))</f>
        <v/>
      </c>
      <c r="E364" s="5" t="str">
        <f>IF(ISERROR(VLOOKUP(B364,'START LİSTE'!$B$6:$F$1254,4,0)),"",VLOOKUP(B364,'START LİSTE'!$B$6:$F$1254,4,0))</f>
        <v/>
      </c>
      <c r="F364" s="6" t="str">
        <f>IF(ISERROR(VLOOKUP($B364,'START LİSTE'!$B$6:$F$1254,5,0)),"",VLOOKUP($B364,'START LİSTE'!$B$6:$F$1254,5,0))</f>
        <v/>
      </c>
      <c r="G364" s="91"/>
      <c r="H364" s="7" t="str">
        <f t="shared" si="15"/>
        <v/>
      </c>
      <c r="I364" s="70" t="str">
        <f>IF(ISERROR(VLOOKUP($B364,'START LİSTE'!$B$6:$G$1254,6,0)),"",VLOOKUP($B364,'START LİSTE'!$B$6:$G$1254,6,0))</f>
        <v/>
      </c>
    </row>
    <row r="365" spans="1:9" ht="18" customHeight="1" x14ac:dyDescent="0.2">
      <c r="A365" s="2" t="str">
        <f t="shared" si="14"/>
        <v/>
      </c>
      <c r="B365" s="3"/>
      <c r="C365" s="4" t="str">
        <f>IF(ISERROR(VLOOKUP(B365,'START LİSTE'!$B$6:$F$1254,2,0)),"",VLOOKUP(B365,'START LİSTE'!$B$6:$F$1254,2,0))</f>
        <v/>
      </c>
      <c r="D365" s="4" t="str">
        <f>IF(ISERROR(VLOOKUP(B365,'START LİSTE'!$B$6:$F$1254,3,0)),"",VLOOKUP(B365,'START LİSTE'!$B$6:$F$1254,3,0))</f>
        <v/>
      </c>
      <c r="E365" s="5" t="str">
        <f>IF(ISERROR(VLOOKUP(B365,'START LİSTE'!$B$6:$F$1254,4,0)),"",VLOOKUP(B365,'START LİSTE'!$B$6:$F$1254,4,0))</f>
        <v/>
      </c>
      <c r="F365" s="6" t="str">
        <f>IF(ISERROR(VLOOKUP($B365,'START LİSTE'!$B$6:$F$1254,5,0)),"",VLOOKUP($B365,'START LİSTE'!$B$6:$F$1254,5,0))</f>
        <v/>
      </c>
      <c r="G365" s="91"/>
      <c r="H365" s="7" t="str">
        <f t="shared" si="15"/>
        <v/>
      </c>
      <c r="I365" s="70" t="str">
        <f>IF(ISERROR(VLOOKUP($B365,'START LİSTE'!$B$6:$G$1254,6,0)),"",VLOOKUP($B365,'START LİSTE'!$B$6:$G$1254,6,0))</f>
        <v/>
      </c>
    </row>
    <row r="366" spans="1:9" ht="18" customHeight="1" x14ac:dyDescent="0.2">
      <c r="A366" s="2" t="str">
        <f t="shared" ref="A366:A407" si="16">IF(B366&lt;&gt;"",A365+1,"")</f>
        <v/>
      </c>
      <c r="B366" s="3"/>
      <c r="C366" s="4" t="str">
        <f>IF(ISERROR(VLOOKUP(B366,'START LİSTE'!$B$6:$F$1254,2,0)),"",VLOOKUP(B366,'START LİSTE'!$B$6:$F$1254,2,0))</f>
        <v/>
      </c>
      <c r="D366" s="4" t="str">
        <f>IF(ISERROR(VLOOKUP(B366,'START LİSTE'!$B$6:$F$1254,3,0)),"",VLOOKUP(B366,'START LİSTE'!$B$6:$F$1254,3,0))</f>
        <v/>
      </c>
      <c r="E366" s="5" t="str">
        <f>IF(ISERROR(VLOOKUP(B366,'START LİSTE'!$B$6:$F$1254,4,0)),"",VLOOKUP(B366,'START LİSTE'!$B$6:$F$1254,4,0))</f>
        <v/>
      </c>
      <c r="F366" s="6" t="str">
        <f>IF(ISERROR(VLOOKUP($B366,'START LİSTE'!$B$6:$F$1254,5,0)),"",VLOOKUP($B366,'START LİSTE'!$B$6:$F$1254,5,0))</f>
        <v/>
      </c>
      <c r="G366" s="91"/>
      <c r="H366" s="7" t="str">
        <f t="shared" ref="H366:H407" si="17">IF(OR(G366="DQ",G366="DNF",G366="DNS"),"-",IF(B366&lt;&gt;"",IF(E366="F",H365,H365+1),""))</f>
        <v/>
      </c>
      <c r="I366" s="70" t="str">
        <f>IF(ISERROR(VLOOKUP($B366,'START LİSTE'!$B$6:$G$1254,6,0)),"",VLOOKUP($B366,'START LİSTE'!$B$6:$G$1254,6,0))</f>
        <v/>
      </c>
    </row>
    <row r="367" spans="1:9" ht="18" customHeight="1" x14ac:dyDescent="0.2">
      <c r="A367" s="2" t="str">
        <f t="shared" si="16"/>
        <v/>
      </c>
      <c r="B367" s="3"/>
      <c r="C367" s="4" t="str">
        <f>IF(ISERROR(VLOOKUP(B367,'START LİSTE'!$B$6:$F$1254,2,0)),"",VLOOKUP(B367,'START LİSTE'!$B$6:$F$1254,2,0))</f>
        <v/>
      </c>
      <c r="D367" s="4" t="str">
        <f>IF(ISERROR(VLOOKUP(B367,'START LİSTE'!$B$6:$F$1254,3,0)),"",VLOOKUP(B367,'START LİSTE'!$B$6:$F$1254,3,0))</f>
        <v/>
      </c>
      <c r="E367" s="5" t="str">
        <f>IF(ISERROR(VLOOKUP(B367,'START LİSTE'!$B$6:$F$1254,4,0)),"",VLOOKUP(B367,'START LİSTE'!$B$6:$F$1254,4,0))</f>
        <v/>
      </c>
      <c r="F367" s="6" t="str">
        <f>IF(ISERROR(VLOOKUP($B367,'START LİSTE'!$B$6:$F$1254,5,0)),"",VLOOKUP($B367,'START LİSTE'!$B$6:$F$1254,5,0))</f>
        <v/>
      </c>
      <c r="G367" s="91"/>
      <c r="H367" s="7" t="str">
        <f t="shared" si="17"/>
        <v/>
      </c>
      <c r="I367" s="70" t="str">
        <f>IF(ISERROR(VLOOKUP($B367,'START LİSTE'!$B$6:$G$1254,6,0)),"",VLOOKUP($B367,'START LİSTE'!$B$6:$G$1254,6,0))</f>
        <v/>
      </c>
    </row>
    <row r="368" spans="1:9" ht="18" customHeight="1" x14ac:dyDescent="0.2">
      <c r="A368" s="2" t="str">
        <f t="shared" si="16"/>
        <v/>
      </c>
      <c r="B368" s="3"/>
      <c r="C368" s="4" t="str">
        <f>IF(ISERROR(VLOOKUP(B368,'START LİSTE'!$B$6:$F$1254,2,0)),"",VLOOKUP(B368,'START LİSTE'!$B$6:$F$1254,2,0))</f>
        <v/>
      </c>
      <c r="D368" s="4" t="str">
        <f>IF(ISERROR(VLOOKUP(B368,'START LİSTE'!$B$6:$F$1254,3,0)),"",VLOOKUP(B368,'START LİSTE'!$B$6:$F$1254,3,0))</f>
        <v/>
      </c>
      <c r="E368" s="5" t="str">
        <f>IF(ISERROR(VLOOKUP(B368,'START LİSTE'!$B$6:$F$1254,4,0)),"",VLOOKUP(B368,'START LİSTE'!$B$6:$F$1254,4,0))</f>
        <v/>
      </c>
      <c r="F368" s="6" t="str">
        <f>IF(ISERROR(VLOOKUP($B368,'START LİSTE'!$B$6:$F$1254,5,0)),"",VLOOKUP($B368,'START LİSTE'!$B$6:$F$1254,5,0))</f>
        <v/>
      </c>
      <c r="G368" s="91"/>
      <c r="H368" s="7" t="str">
        <f t="shared" si="17"/>
        <v/>
      </c>
      <c r="I368" s="70" t="str">
        <f>IF(ISERROR(VLOOKUP($B368,'START LİSTE'!$B$6:$G$1254,6,0)),"",VLOOKUP($B368,'START LİSTE'!$B$6:$G$1254,6,0))</f>
        <v/>
      </c>
    </row>
    <row r="369" spans="1:9" ht="18" customHeight="1" x14ac:dyDescent="0.2">
      <c r="A369" s="2" t="str">
        <f t="shared" si="16"/>
        <v/>
      </c>
      <c r="B369" s="3"/>
      <c r="C369" s="4" t="str">
        <f>IF(ISERROR(VLOOKUP(B369,'START LİSTE'!$B$6:$F$1254,2,0)),"",VLOOKUP(B369,'START LİSTE'!$B$6:$F$1254,2,0))</f>
        <v/>
      </c>
      <c r="D369" s="4" t="str">
        <f>IF(ISERROR(VLOOKUP(B369,'START LİSTE'!$B$6:$F$1254,3,0)),"",VLOOKUP(B369,'START LİSTE'!$B$6:$F$1254,3,0))</f>
        <v/>
      </c>
      <c r="E369" s="5" t="str">
        <f>IF(ISERROR(VLOOKUP(B369,'START LİSTE'!$B$6:$F$1254,4,0)),"",VLOOKUP(B369,'START LİSTE'!$B$6:$F$1254,4,0))</f>
        <v/>
      </c>
      <c r="F369" s="6" t="str">
        <f>IF(ISERROR(VLOOKUP($B369,'START LİSTE'!$B$6:$F$1254,5,0)),"",VLOOKUP($B369,'START LİSTE'!$B$6:$F$1254,5,0))</f>
        <v/>
      </c>
      <c r="G369" s="91"/>
      <c r="H369" s="7" t="str">
        <f t="shared" si="17"/>
        <v/>
      </c>
      <c r="I369" s="70" t="str">
        <f>IF(ISERROR(VLOOKUP($B369,'START LİSTE'!$B$6:$G$1254,6,0)),"",VLOOKUP($B369,'START LİSTE'!$B$6:$G$1254,6,0))</f>
        <v/>
      </c>
    </row>
    <row r="370" spans="1:9" ht="18" customHeight="1" x14ac:dyDescent="0.2">
      <c r="A370" s="2" t="str">
        <f t="shared" si="16"/>
        <v/>
      </c>
      <c r="B370" s="3"/>
      <c r="C370" s="4" t="str">
        <f>IF(ISERROR(VLOOKUP(B370,'START LİSTE'!$B$6:$F$1254,2,0)),"",VLOOKUP(B370,'START LİSTE'!$B$6:$F$1254,2,0))</f>
        <v/>
      </c>
      <c r="D370" s="4" t="str">
        <f>IF(ISERROR(VLOOKUP(B370,'START LİSTE'!$B$6:$F$1254,3,0)),"",VLOOKUP(B370,'START LİSTE'!$B$6:$F$1254,3,0))</f>
        <v/>
      </c>
      <c r="E370" s="5" t="str">
        <f>IF(ISERROR(VLOOKUP(B370,'START LİSTE'!$B$6:$F$1254,4,0)),"",VLOOKUP(B370,'START LİSTE'!$B$6:$F$1254,4,0))</f>
        <v/>
      </c>
      <c r="F370" s="6" t="str">
        <f>IF(ISERROR(VLOOKUP($B370,'START LİSTE'!$B$6:$F$1254,5,0)),"",VLOOKUP($B370,'START LİSTE'!$B$6:$F$1254,5,0))</f>
        <v/>
      </c>
      <c r="G370" s="91"/>
      <c r="H370" s="7" t="str">
        <f t="shared" si="17"/>
        <v/>
      </c>
      <c r="I370" s="70" t="str">
        <f>IF(ISERROR(VLOOKUP($B370,'START LİSTE'!$B$6:$G$1254,6,0)),"",VLOOKUP($B370,'START LİSTE'!$B$6:$G$1254,6,0))</f>
        <v/>
      </c>
    </row>
    <row r="371" spans="1:9" ht="18" customHeight="1" x14ac:dyDescent="0.2">
      <c r="A371" s="2" t="str">
        <f t="shared" si="16"/>
        <v/>
      </c>
      <c r="B371" s="3"/>
      <c r="C371" s="4" t="str">
        <f>IF(ISERROR(VLOOKUP(B371,'START LİSTE'!$B$6:$F$1254,2,0)),"",VLOOKUP(B371,'START LİSTE'!$B$6:$F$1254,2,0))</f>
        <v/>
      </c>
      <c r="D371" s="4" t="str">
        <f>IF(ISERROR(VLOOKUP(B371,'START LİSTE'!$B$6:$F$1254,3,0)),"",VLOOKUP(B371,'START LİSTE'!$B$6:$F$1254,3,0))</f>
        <v/>
      </c>
      <c r="E371" s="5" t="str">
        <f>IF(ISERROR(VLOOKUP(B371,'START LİSTE'!$B$6:$F$1254,4,0)),"",VLOOKUP(B371,'START LİSTE'!$B$6:$F$1254,4,0))</f>
        <v/>
      </c>
      <c r="F371" s="6" t="str">
        <f>IF(ISERROR(VLOOKUP($B371,'START LİSTE'!$B$6:$F$1254,5,0)),"",VLOOKUP($B371,'START LİSTE'!$B$6:$F$1254,5,0))</f>
        <v/>
      </c>
      <c r="G371" s="91"/>
      <c r="H371" s="7" t="str">
        <f t="shared" si="17"/>
        <v/>
      </c>
      <c r="I371" s="70" t="str">
        <f>IF(ISERROR(VLOOKUP($B371,'START LİSTE'!$B$6:$G$1254,6,0)),"",VLOOKUP($B371,'START LİSTE'!$B$6:$G$1254,6,0))</f>
        <v/>
      </c>
    </row>
    <row r="372" spans="1:9" ht="18" customHeight="1" x14ac:dyDescent="0.2">
      <c r="A372" s="2" t="str">
        <f t="shared" si="16"/>
        <v/>
      </c>
      <c r="B372" s="3"/>
      <c r="C372" s="4" t="str">
        <f>IF(ISERROR(VLOOKUP(B372,'START LİSTE'!$B$6:$F$1254,2,0)),"",VLOOKUP(B372,'START LİSTE'!$B$6:$F$1254,2,0))</f>
        <v/>
      </c>
      <c r="D372" s="4" t="str">
        <f>IF(ISERROR(VLOOKUP(B372,'START LİSTE'!$B$6:$F$1254,3,0)),"",VLOOKUP(B372,'START LİSTE'!$B$6:$F$1254,3,0))</f>
        <v/>
      </c>
      <c r="E372" s="5" t="str">
        <f>IF(ISERROR(VLOOKUP(B372,'START LİSTE'!$B$6:$F$1254,4,0)),"",VLOOKUP(B372,'START LİSTE'!$B$6:$F$1254,4,0))</f>
        <v/>
      </c>
      <c r="F372" s="6" t="str">
        <f>IF(ISERROR(VLOOKUP($B372,'START LİSTE'!$B$6:$F$1254,5,0)),"",VLOOKUP($B372,'START LİSTE'!$B$6:$F$1254,5,0))</f>
        <v/>
      </c>
      <c r="G372" s="91"/>
      <c r="H372" s="7" t="str">
        <f t="shared" si="17"/>
        <v/>
      </c>
      <c r="I372" s="70" t="str">
        <f>IF(ISERROR(VLOOKUP($B372,'START LİSTE'!$B$6:$G$1254,6,0)),"",VLOOKUP($B372,'START LİSTE'!$B$6:$G$1254,6,0))</f>
        <v/>
      </c>
    </row>
    <row r="373" spans="1:9" ht="18" customHeight="1" x14ac:dyDescent="0.2">
      <c r="A373" s="2" t="str">
        <f t="shared" si="16"/>
        <v/>
      </c>
      <c r="B373" s="3"/>
      <c r="C373" s="4" t="str">
        <f>IF(ISERROR(VLOOKUP(B373,'START LİSTE'!$B$6:$F$1254,2,0)),"",VLOOKUP(B373,'START LİSTE'!$B$6:$F$1254,2,0))</f>
        <v/>
      </c>
      <c r="D373" s="4" t="str">
        <f>IF(ISERROR(VLOOKUP(B373,'START LİSTE'!$B$6:$F$1254,3,0)),"",VLOOKUP(B373,'START LİSTE'!$B$6:$F$1254,3,0))</f>
        <v/>
      </c>
      <c r="E373" s="5" t="str">
        <f>IF(ISERROR(VLOOKUP(B373,'START LİSTE'!$B$6:$F$1254,4,0)),"",VLOOKUP(B373,'START LİSTE'!$B$6:$F$1254,4,0))</f>
        <v/>
      </c>
      <c r="F373" s="6" t="str">
        <f>IF(ISERROR(VLOOKUP($B373,'START LİSTE'!$B$6:$F$1254,5,0)),"",VLOOKUP($B373,'START LİSTE'!$B$6:$F$1254,5,0))</f>
        <v/>
      </c>
      <c r="G373" s="91"/>
      <c r="H373" s="7" t="str">
        <f t="shared" si="17"/>
        <v/>
      </c>
      <c r="I373" s="70" t="str">
        <f>IF(ISERROR(VLOOKUP($B373,'START LİSTE'!$B$6:$G$1254,6,0)),"",VLOOKUP($B373,'START LİSTE'!$B$6:$G$1254,6,0))</f>
        <v/>
      </c>
    </row>
    <row r="374" spans="1:9" ht="18" customHeight="1" x14ac:dyDescent="0.2">
      <c r="A374" s="2" t="str">
        <f t="shared" si="16"/>
        <v/>
      </c>
      <c r="B374" s="3"/>
      <c r="C374" s="4" t="str">
        <f>IF(ISERROR(VLOOKUP(B374,'START LİSTE'!$B$6:$F$1254,2,0)),"",VLOOKUP(B374,'START LİSTE'!$B$6:$F$1254,2,0))</f>
        <v/>
      </c>
      <c r="D374" s="4" t="str">
        <f>IF(ISERROR(VLOOKUP(B374,'START LİSTE'!$B$6:$F$1254,3,0)),"",VLOOKUP(B374,'START LİSTE'!$B$6:$F$1254,3,0))</f>
        <v/>
      </c>
      <c r="E374" s="5" t="str">
        <f>IF(ISERROR(VLOOKUP(B374,'START LİSTE'!$B$6:$F$1254,4,0)),"",VLOOKUP(B374,'START LİSTE'!$B$6:$F$1254,4,0))</f>
        <v/>
      </c>
      <c r="F374" s="6" t="str">
        <f>IF(ISERROR(VLOOKUP($B374,'START LİSTE'!$B$6:$F$1254,5,0)),"",VLOOKUP($B374,'START LİSTE'!$B$6:$F$1254,5,0))</f>
        <v/>
      </c>
      <c r="G374" s="91"/>
      <c r="H374" s="7" t="str">
        <f t="shared" si="17"/>
        <v/>
      </c>
      <c r="I374" s="70" t="str">
        <f>IF(ISERROR(VLOOKUP($B374,'START LİSTE'!$B$6:$G$1254,6,0)),"",VLOOKUP($B374,'START LİSTE'!$B$6:$G$1254,6,0))</f>
        <v/>
      </c>
    </row>
    <row r="375" spans="1:9" ht="18" customHeight="1" x14ac:dyDescent="0.2">
      <c r="A375" s="2" t="str">
        <f t="shared" si="16"/>
        <v/>
      </c>
      <c r="B375" s="3"/>
      <c r="C375" s="4" t="str">
        <f>IF(ISERROR(VLOOKUP(B375,'START LİSTE'!$B$6:$F$1254,2,0)),"",VLOOKUP(B375,'START LİSTE'!$B$6:$F$1254,2,0))</f>
        <v/>
      </c>
      <c r="D375" s="4" t="str">
        <f>IF(ISERROR(VLOOKUP(B375,'START LİSTE'!$B$6:$F$1254,3,0)),"",VLOOKUP(B375,'START LİSTE'!$B$6:$F$1254,3,0))</f>
        <v/>
      </c>
      <c r="E375" s="5" t="str">
        <f>IF(ISERROR(VLOOKUP(B375,'START LİSTE'!$B$6:$F$1254,4,0)),"",VLOOKUP(B375,'START LİSTE'!$B$6:$F$1254,4,0))</f>
        <v/>
      </c>
      <c r="F375" s="6" t="str">
        <f>IF(ISERROR(VLOOKUP($B375,'START LİSTE'!$B$6:$F$1254,5,0)),"",VLOOKUP($B375,'START LİSTE'!$B$6:$F$1254,5,0))</f>
        <v/>
      </c>
      <c r="G375" s="91"/>
      <c r="H375" s="7" t="str">
        <f t="shared" si="17"/>
        <v/>
      </c>
      <c r="I375" s="70" t="str">
        <f>IF(ISERROR(VLOOKUP($B375,'START LİSTE'!$B$6:$G$1254,6,0)),"",VLOOKUP($B375,'START LİSTE'!$B$6:$G$1254,6,0))</f>
        <v/>
      </c>
    </row>
    <row r="376" spans="1:9" ht="18" customHeight="1" x14ac:dyDescent="0.2">
      <c r="A376" s="2" t="str">
        <f t="shared" si="16"/>
        <v/>
      </c>
      <c r="B376" s="3"/>
      <c r="C376" s="4" t="str">
        <f>IF(ISERROR(VLOOKUP(B376,'START LİSTE'!$B$6:$F$1254,2,0)),"",VLOOKUP(B376,'START LİSTE'!$B$6:$F$1254,2,0))</f>
        <v/>
      </c>
      <c r="D376" s="4" t="str">
        <f>IF(ISERROR(VLOOKUP(B376,'START LİSTE'!$B$6:$F$1254,3,0)),"",VLOOKUP(B376,'START LİSTE'!$B$6:$F$1254,3,0))</f>
        <v/>
      </c>
      <c r="E376" s="5" t="str">
        <f>IF(ISERROR(VLOOKUP(B376,'START LİSTE'!$B$6:$F$1254,4,0)),"",VLOOKUP(B376,'START LİSTE'!$B$6:$F$1254,4,0))</f>
        <v/>
      </c>
      <c r="F376" s="6" t="str">
        <f>IF(ISERROR(VLOOKUP($B376,'START LİSTE'!$B$6:$F$1254,5,0)),"",VLOOKUP($B376,'START LİSTE'!$B$6:$F$1254,5,0))</f>
        <v/>
      </c>
      <c r="G376" s="91"/>
      <c r="H376" s="7" t="str">
        <f t="shared" si="17"/>
        <v/>
      </c>
      <c r="I376" s="70" t="str">
        <f>IF(ISERROR(VLOOKUP($B376,'START LİSTE'!$B$6:$G$1254,6,0)),"",VLOOKUP($B376,'START LİSTE'!$B$6:$G$1254,6,0))</f>
        <v/>
      </c>
    </row>
    <row r="377" spans="1:9" ht="18" customHeight="1" x14ac:dyDescent="0.2">
      <c r="A377" s="2" t="str">
        <f t="shared" si="16"/>
        <v/>
      </c>
      <c r="B377" s="3"/>
      <c r="C377" s="4" t="str">
        <f>IF(ISERROR(VLOOKUP(B377,'START LİSTE'!$B$6:$F$1254,2,0)),"",VLOOKUP(B377,'START LİSTE'!$B$6:$F$1254,2,0))</f>
        <v/>
      </c>
      <c r="D377" s="4" t="str">
        <f>IF(ISERROR(VLOOKUP(B377,'START LİSTE'!$B$6:$F$1254,3,0)),"",VLOOKUP(B377,'START LİSTE'!$B$6:$F$1254,3,0))</f>
        <v/>
      </c>
      <c r="E377" s="5" t="str">
        <f>IF(ISERROR(VLOOKUP(B377,'START LİSTE'!$B$6:$F$1254,4,0)),"",VLOOKUP(B377,'START LİSTE'!$B$6:$F$1254,4,0))</f>
        <v/>
      </c>
      <c r="F377" s="6" t="str">
        <f>IF(ISERROR(VLOOKUP($B377,'START LİSTE'!$B$6:$F$1254,5,0)),"",VLOOKUP($B377,'START LİSTE'!$B$6:$F$1254,5,0))</f>
        <v/>
      </c>
      <c r="G377" s="91"/>
      <c r="H377" s="7" t="str">
        <f t="shared" si="17"/>
        <v/>
      </c>
      <c r="I377" s="70" t="str">
        <f>IF(ISERROR(VLOOKUP($B377,'START LİSTE'!$B$6:$G$1254,6,0)),"",VLOOKUP($B377,'START LİSTE'!$B$6:$G$1254,6,0))</f>
        <v/>
      </c>
    </row>
    <row r="378" spans="1:9" ht="18" customHeight="1" x14ac:dyDescent="0.2">
      <c r="A378" s="2" t="str">
        <f t="shared" si="16"/>
        <v/>
      </c>
      <c r="B378" s="3"/>
      <c r="C378" s="4" t="str">
        <f>IF(ISERROR(VLOOKUP(B378,'START LİSTE'!$B$6:$F$1254,2,0)),"",VLOOKUP(B378,'START LİSTE'!$B$6:$F$1254,2,0))</f>
        <v/>
      </c>
      <c r="D378" s="4" t="str">
        <f>IF(ISERROR(VLOOKUP(B378,'START LİSTE'!$B$6:$F$1254,3,0)),"",VLOOKUP(B378,'START LİSTE'!$B$6:$F$1254,3,0))</f>
        <v/>
      </c>
      <c r="E378" s="5" t="str">
        <f>IF(ISERROR(VLOOKUP(B378,'START LİSTE'!$B$6:$F$1254,4,0)),"",VLOOKUP(B378,'START LİSTE'!$B$6:$F$1254,4,0))</f>
        <v/>
      </c>
      <c r="F378" s="6" t="str">
        <f>IF(ISERROR(VLOOKUP($B378,'START LİSTE'!$B$6:$F$1254,5,0)),"",VLOOKUP($B378,'START LİSTE'!$B$6:$F$1254,5,0))</f>
        <v/>
      </c>
      <c r="G378" s="91"/>
      <c r="H378" s="7" t="str">
        <f t="shared" si="17"/>
        <v/>
      </c>
      <c r="I378" s="70" t="str">
        <f>IF(ISERROR(VLOOKUP($B378,'START LİSTE'!$B$6:$G$1254,6,0)),"",VLOOKUP($B378,'START LİSTE'!$B$6:$G$1254,6,0))</f>
        <v/>
      </c>
    </row>
    <row r="379" spans="1:9" ht="18" customHeight="1" x14ac:dyDescent="0.2">
      <c r="A379" s="2" t="str">
        <f t="shared" si="16"/>
        <v/>
      </c>
      <c r="B379" s="3"/>
      <c r="C379" s="4" t="str">
        <f>IF(ISERROR(VLOOKUP(B379,'START LİSTE'!$B$6:$F$1254,2,0)),"",VLOOKUP(B379,'START LİSTE'!$B$6:$F$1254,2,0))</f>
        <v/>
      </c>
      <c r="D379" s="4" t="str">
        <f>IF(ISERROR(VLOOKUP(B379,'START LİSTE'!$B$6:$F$1254,3,0)),"",VLOOKUP(B379,'START LİSTE'!$B$6:$F$1254,3,0))</f>
        <v/>
      </c>
      <c r="E379" s="5" t="str">
        <f>IF(ISERROR(VLOOKUP(B379,'START LİSTE'!$B$6:$F$1254,4,0)),"",VLOOKUP(B379,'START LİSTE'!$B$6:$F$1254,4,0))</f>
        <v/>
      </c>
      <c r="F379" s="6" t="str">
        <f>IF(ISERROR(VLOOKUP($B379,'START LİSTE'!$B$6:$F$1254,5,0)),"",VLOOKUP($B379,'START LİSTE'!$B$6:$F$1254,5,0))</f>
        <v/>
      </c>
      <c r="G379" s="91"/>
      <c r="H379" s="7" t="str">
        <f t="shared" si="17"/>
        <v/>
      </c>
      <c r="I379" s="70" t="str">
        <f>IF(ISERROR(VLOOKUP($B379,'START LİSTE'!$B$6:$G$1254,6,0)),"",VLOOKUP($B379,'START LİSTE'!$B$6:$G$1254,6,0))</f>
        <v/>
      </c>
    </row>
    <row r="380" spans="1:9" ht="18" customHeight="1" x14ac:dyDescent="0.2">
      <c r="A380" s="2" t="str">
        <f t="shared" si="16"/>
        <v/>
      </c>
      <c r="B380" s="3"/>
      <c r="C380" s="4" t="str">
        <f>IF(ISERROR(VLOOKUP(B380,'START LİSTE'!$B$6:$F$1254,2,0)),"",VLOOKUP(B380,'START LİSTE'!$B$6:$F$1254,2,0))</f>
        <v/>
      </c>
      <c r="D380" s="4" t="str">
        <f>IF(ISERROR(VLOOKUP(B380,'START LİSTE'!$B$6:$F$1254,3,0)),"",VLOOKUP(B380,'START LİSTE'!$B$6:$F$1254,3,0))</f>
        <v/>
      </c>
      <c r="E380" s="5" t="str">
        <f>IF(ISERROR(VLOOKUP(B380,'START LİSTE'!$B$6:$F$1254,4,0)),"",VLOOKUP(B380,'START LİSTE'!$B$6:$F$1254,4,0))</f>
        <v/>
      </c>
      <c r="F380" s="6" t="str">
        <f>IF(ISERROR(VLOOKUP($B380,'START LİSTE'!$B$6:$F$1254,5,0)),"",VLOOKUP($B380,'START LİSTE'!$B$6:$F$1254,5,0))</f>
        <v/>
      </c>
      <c r="G380" s="91"/>
      <c r="H380" s="7" t="str">
        <f t="shared" si="17"/>
        <v/>
      </c>
      <c r="I380" s="70" t="str">
        <f>IF(ISERROR(VLOOKUP($B380,'START LİSTE'!$B$6:$G$1254,6,0)),"",VLOOKUP($B380,'START LİSTE'!$B$6:$G$1254,6,0))</f>
        <v/>
      </c>
    </row>
    <row r="381" spans="1:9" ht="18" customHeight="1" x14ac:dyDescent="0.2">
      <c r="A381" s="2" t="str">
        <f t="shared" si="16"/>
        <v/>
      </c>
      <c r="B381" s="3"/>
      <c r="C381" s="4" t="str">
        <f>IF(ISERROR(VLOOKUP(B381,'START LİSTE'!$B$6:$F$1254,2,0)),"",VLOOKUP(B381,'START LİSTE'!$B$6:$F$1254,2,0))</f>
        <v/>
      </c>
      <c r="D381" s="4" t="str">
        <f>IF(ISERROR(VLOOKUP(B381,'START LİSTE'!$B$6:$F$1254,3,0)),"",VLOOKUP(B381,'START LİSTE'!$B$6:$F$1254,3,0))</f>
        <v/>
      </c>
      <c r="E381" s="5" t="str">
        <f>IF(ISERROR(VLOOKUP(B381,'START LİSTE'!$B$6:$F$1254,4,0)),"",VLOOKUP(B381,'START LİSTE'!$B$6:$F$1254,4,0))</f>
        <v/>
      </c>
      <c r="F381" s="6" t="str">
        <f>IF(ISERROR(VLOOKUP($B381,'START LİSTE'!$B$6:$F$1254,5,0)),"",VLOOKUP($B381,'START LİSTE'!$B$6:$F$1254,5,0))</f>
        <v/>
      </c>
      <c r="G381" s="91"/>
      <c r="H381" s="7" t="str">
        <f t="shared" si="17"/>
        <v/>
      </c>
      <c r="I381" s="70" t="str">
        <f>IF(ISERROR(VLOOKUP($B381,'START LİSTE'!$B$6:$G$1254,6,0)),"",VLOOKUP($B381,'START LİSTE'!$B$6:$G$1254,6,0))</f>
        <v/>
      </c>
    </row>
    <row r="382" spans="1:9" ht="18" customHeight="1" x14ac:dyDescent="0.2">
      <c r="A382" s="2" t="str">
        <f t="shared" si="16"/>
        <v/>
      </c>
      <c r="B382" s="3"/>
      <c r="C382" s="4" t="str">
        <f>IF(ISERROR(VLOOKUP(B382,'START LİSTE'!$B$6:$F$1254,2,0)),"",VLOOKUP(B382,'START LİSTE'!$B$6:$F$1254,2,0))</f>
        <v/>
      </c>
      <c r="D382" s="4" t="str">
        <f>IF(ISERROR(VLOOKUP(B382,'START LİSTE'!$B$6:$F$1254,3,0)),"",VLOOKUP(B382,'START LİSTE'!$B$6:$F$1254,3,0))</f>
        <v/>
      </c>
      <c r="E382" s="5" t="str">
        <f>IF(ISERROR(VLOOKUP(B382,'START LİSTE'!$B$6:$F$1254,4,0)),"",VLOOKUP(B382,'START LİSTE'!$B$6:$F$1254,4,0))</f>
        <v/>
      </c>
      <c r="F382" s="6" t="str">
        <f>IF(ISERROR(VLOOKUP($B382,'START LİSTE'!$B$6:$F$1254,5,0)),"",VLOOKUP($B382,'START LİSTE'!$B$6:$F$1254,5,0))</f>
        <v/>
      </c>
      <c r="G382" s="91"/>
      <c r="H382" s="7" t="str">
        <f t="shared" si="17"/>
        <v/>
      </c>
      <c r="I382" s="70" t="str">
        <f>IF(ISERROR(VLOOKUP($B382,'START LİSTE'!$B$6:$G$1254,6,0)),"",VLOOKUP($B382,'START LİSTE'!$B$6:$G$1254,6,0))</f>
        <v/>
      </c>
    </row>
    <row r="383" spans="1:9" ht="18" customHeight="1" x14ac:dyDescent="0.2">
      <c r="A383" s="2" t="str">
        <f t="shared" si="16"/>
        <v/>
      </c>
      <c r="B383" s="3"/>
      <c r="C383" s="4" t="str">
        <f>IF(ISERROR(VLOOKUP(B383,'START LİSTE'!$B$6:$F$1254,2,0)),"",VLOOKUP(B383,'START LİSTE'!$B$6:$F$1254,2,0))</f>
        <v/>
      </c>
      <c r="D383" s="4" t="str">
        <f>IF(ISERROR(VLOOKUP(B383,'START LİSTE'!$B$6:$F$1254,3,0)),"",VLOOKUP(B383,'START LİSTE'!$B$6:$F$1254,3,0))</f>
        <v/>
      </c>
      <c r="E383" s="5" t="str">
        <f>IF(ISERROR(VLOOKUP(B383,'START LİSTE'!$B$6:$F$1254,4,0)),"",VLOOKUP(B383,'START LİSTE'!$B$6:$F$1254,4,0))</f>
        <v/>
      </c>
      <c r="F383" s="6" t="str">
        <f>IF(ISERROR(VLOOKUP($B383,'START LİSTE'!$B$6:$F$1254,5,0)),"",VLOOKUP($B383,'START LİSTE'!$B$6:$F$1254,5,0))</f>
        <v/>
      </c>
      <c r="G383" s="91"/>
      <c r="H383" s="7" t="str">
        <f t="shared" si="17"/>
        <v/>
      </c>
      <c r="I383" s="70" t="str">
        <f>IF(ISERROR(VLOOKUP($B383,'START LİSTE'!$B$6:$G$1254,6,0)),"",VLOOKUP($B383,'START LİSTE'!$B$6:$G$1254,6,0))</f>
        <v/>
      </c>
    </row>
    <row r="384" spans="1:9" ht="18" customHeight="1" x14ac:dyDescent="0.2">
      <c r="A384" s="2" t="str">
        <f t="shared" si="16"/>
        <v/>
      </c>
      <c r="B384" s="3"/>
      <c r="C384" s="4" t="str">
        <f>IF(ISERROR(VLOOKUP(B384,'START LİSTE'!$B$6:$F$1254,2,0)),"",VLOOKUP(B384,'START LİSTE'!$B$6:$F$1254,2,0))</f>
        <v/>
      </c>
      <c r="D384" s="4" t="str">
        <f>IF(ISERROR(VLOOKUP(B384,'START LİSTE'!$B$6:$F$1254,3,0)),"",VLOOKUP(B384,'START LİSTE'!$B$6:$F$1254,3,0))</f>
        <v/>
      </c>
      <c r="E384" s="5" t="str">
        <f>IF(ISERROR(VLOOKUP(B384,'START LİSTE'!$B$6:$F$1254,4,0)),"",VLOOKUP(B384,'START LİSTE'!$B$6:$F$1254,4,0))</f>
        <v/>
      </c>
      <c r="F384" s="6" t="str">
        <f>IF(ISERROR(VLOOKUP($B384,'START LİSTE'!$B$6:$F$1254,5,0)),"",VLOOKUP($B384,'START LİSTE'!$B$6:$F$1254,5,0))</f>
        <v/>
      </c>
      <c r="G384" s="91"/>
      <c r="H384" s="7" t="str">
        <f t="shared" si="17"/>
        <v/>
      </c>
      <c r="I384" s="70" t="str">
        <f>IF(ISERROR(VLOOKUP($B384,'START LİSTE'!$B$6:$G$1254,6,0)),"",VLOOKUP($B384,'START LİSTE'!$B$6:$G$1254,6,0))</f>
        <v/>
      </c>
    </row>
    <row r="385" spans="1:9" ht="18" customHeight="1" x14ac:dyDescent="0.2">
      <c r="A385" s="2" t="str">
        <f t="shared" si="16"/>
        <v/>
      </c>
      <c r="B385" s="3"/>
      <c r="C385" s="4" t="str">
        <f>IF(ISERROR(VLOOKUP(B385,'START LİSTE'!$B$6:$F$1254,2,0)),"",VLOOKUP(B385,'START LİSTE'!$B$6:$F$1254,2,0))</f>
        <v/>
      </c>
      <c r="D385" s="4" t="str">
        <f>IF(ISERROR(VLOOKUP(B385,'START LİSTE'!$B$6:$F$1254,3,0)),"",VLOOKUP(B385,'START LİSTE'!$B$6:$F$1254,3,0))</f>
        <v/>
      </c>
      <c r="E385" s="5" t="str">
        <f>IF(ISERROR(VLOOKUP(B385,'START LİSTE'!$B$6:$F$1254,4,0)),"",VLOOKUP(B385,'START LİSTE'!$B$6:$F$1254,4,0))</f>
        <v/>
      </c>
      <c r="F385" s="6" t="str">
        <f>IF(ISERROR(VLOOKUP($B385,'START LİSTE'!$B$6:$F$1254,5,0)),"",VLOOKUP($B385,'START LİSTE'!$B$6:$F$1254,5,0))</f>
        <v/>
      </c>
      <c r="G385" s="91"/>
      <c r="H385" s="7" t="str">
        <f t="shared" si="17"/>
        <v/>
      </c>
      <c r="I385" s="70" t="str">
        <f>IF(ISERROR(VLOOKUP($B385,'START LİSTE'!$B$6:$G$1254,6,0)),"",VLOOKUP($B385,'START LİSTE'!$B$6:$G$1254,6,0))</f>
        <v/>
      </c>
    </row>
    <row r="386" spans="1:9" ht="18" customHeight="1" x14ac:dyDescent="0.2">
      <c r="A386" s="2" t="str">
        <f t="shared" si="16"/>
        <v/>
      </c>
      <c r="B386" s="3"/>
      <c r="C386" s="4" t="str">
        <f>IF(ISERROR(VLOOKUP(B386,'START LİSTE'!$B$6:$F$1254,2,0)),"",VLOOKUP(B386,'START LİSTE'!$B$6:$F$1254,2,0))</f>
        <v/>
      </c>
      <c r="D386" s="4" t="str">
        <f>IF(ISERROR(VLOOKUP(B386,'START LİSTE'!$B$6:$F$1254,3,0)),"",VLOOKUP(B386,'START LİSTE'!$B$6:$F$1254,3,0))</f>
        <v/>
      </c>
      <c r="E386" s="5" t="str">
        <f>IF(ISERROR(VLOOKUP(B386,'START LİSTE'!$B$6:$F$1254,4,0)),"",VLOOKUP(B386,'START LİSTE'!$B$6:$F$1254,4,0))</f>
        <v/>
      </c>
      <c r="F386" s="6" t="str">
        <f>IF(ISERROR(VLOOKUP($B386,'START LİSTE'!$B$6:$F$1254,5,0)),"",VLOOKUP($B386,'START LİSTE'!$B$6:$F$1254,5,0))</f>
        <v/>
      </c>
      <c r="G386" s="91"/>
      <c r="H386" s="7" t="str">
        <f t="shared" si="17"/>
        <v/>
      </c>
      <c r="I386" s="70" t="str">
        <f>IF(ISERROR(VLOOKUP($B386,'START LİSTE'!$B$6:$G$1254,6,0)),"",VLOOKUP($B386,'START LİSTE'!$B$6:$G$1254,6,0))</f>
        <v/>
      </c>
    </row>
    <row r="387" spans="1:9" ht="18" customHeight="1" x14ac:dyDescent="0.2">
      <c r="A387" s="2" t="str">
        <f t="shared" si="16"/>
        <v/>
      </c>
      <c r="B387" s="3"/>
      <c r="C387" s="4" t="str">
        <f>IF(ISERROR(VLOOKUP(B387,'START LİSTE'!$B$6:$F$1254,2,0)),"",VLOOKUP(B387,'START LİSTE'!$B$6:$F$1254,2,0))</f>
        <v/>
      </c>
      <c r="D387" s="4" t="str">
        <f>IF(ISERROR(VLOOKUP(B387,'START LİSTE'!$B$6:$F$1254,3,0)),"",VLOOKUP(B387,'START LİSTE'!$B$6:$F$1254,3,0))</f>
        <v/>
      </c>
      <c r="E387" s="5" t="str">
        <f>IF(ISERROR(VLOOKUP(B387,'START LİSTE'!$B$6:$F$1254,4,0)),"",VLOOKUP(B387,'START LİSTE'!$B$6:$F$1254,4,0))</f>
        <v/>
      </c>
      <c r="F387" s="6" t="str">
        <f>IF(ISERROR(VLOOKUP($B387,'START LİSTE'!$B$6:$F$1254,5,0)),"",VLOOKUP($B387,'START LİSTE'!$B$6:$F$1254,5,0))</f>
        <v/>
      </c>
      <c r="G387" s="91"/>
      <c r="H387" s="7" t="str">
        <f t="shared" si="17"/>
        <v/>
      </c>
      <c r="I387" s="70" t="str">
        <f>IF(ISERROR(VLOOKUP($B387,'START LİSTE'!$B$6:$G$1254,6,0)),"",VLOOKUP($B387,'START LİSTE'!$B$6:$G$1254,6,0))</f>
        <v/>
      </c>
    </row>
    <row r="388" spans="1:9" ht="18" customHeight="1" x14ac:dyDescent="0.2">
      <c r="A388" s="2" t="str">
        <f t="shared" si="16"/>
        <v/>
      </c>
      <c r="B388" s="3"/>
      <c r="C388" s="4" t="str">
        <f>IF(ISERROR(VLOOKUP(B388,'START LİSTE'!$B$6:$F$1254,2,0)),"",VLOOKUP(B388,'START LİSTE'!$B$6:$F$1254,2,0))</f>
        <v/>
      </c>
      <c r="D388" s="4" t="str">
        <f>IF(ISERROR(VLOOKUP(B388,'START LİSTE'!$B$6:$F$1254,3,0)),"",VLOOKUP(B388,'START LİSTE'!$B$6:$F$1254,3,0))</f>
        <v/>
      </c>
      <c r="E388" s="5" t="str">
        <f>IF(ISERROR(VLOOKUP(B388,'START LİSTE'!$B$6:$F$1254,4,0)),"",VLOOKUP(B388,'START LİSTE'!$B$6:$F$1254,4,0))</f>
        <v/>
      </c>
      <c r="F388" s="6" t="str">
        <f>IF(ISERROR(VLOOKUP($B388,'START LİSTE'!$B$6:$F$1254,5,0)),"",VLOOKUP($B388,'START LİSTE'!$B$6:$F$1254,5,0))</f>
        <v/>
      </c>
      <c r="G388" s="91"/>
      <c r="H388" s="7" t="str">
        <f t="shared" si="17"/>
        <v/>
      </c>
      <c r="I388" s="70" t="str">
        <f>IF(ISERROR(VLOOKUP($B388,'START LİSTE'!$B$6:$G$1254,6,0)),"",VLOOKUP($B388,'START LİSTE'!$B$6:$G$1254,6,0))</f>
        <v/>
      </c>
    </row>
    <row r="389" spans="1:9" ht="18" customHeight="1" x14ac:dyDescent="0.2">
      <c r="A389" s="2" t="str">
        <f t="shared" si="16"/>
        <v/>
      </c>
      <c r="B389" s="3"/>
      <c r="C389" s="4" t="str">
        <f>IF(ISERROR(VLOOKUP(B389,'START LİSTE'!$B$6:$F$1254,2,0)),"",VLOOKUP(B389,'START LİSTE'!$B$6:$F$1254,2,0))</f>
        <v/>
      </c>
      <c r="D389" s="4" t="str">
        <f>IF(ISERROR(VLOOKUP(B389,'START LİSTE'!$B$6:$F$1254,3,0)),"",VLOOKUP(B389,'START LİSTE'!$B$6:$F$1254,3,0))</f>
        <v/>
      </c>
      <c r="E389" s="5" t="str">
        <f>IF(ISERROR(VLOOKUP(B389,'START LİSTE'!$B$6:$F$1254,4,0)),"",VLOOKUP(B389,'START LİSTE'!$B$6:$F$1254,4,0))</f>
        <v/>
      </c>
      <c r="F389" s="6" t="str">
        <f>IF(ISERROR(VLOOKUP($B389,'START LİSTE'!$B$6:$F$1254,5,0)),"",VLOOKUP($B389,'START LİSTE'!$B$6:$F$1254,5,0))</f>
        <v/>
      </c>
      <c r="G389" s="91"/>
      <c r="H389" s="7" t="str">
        <f t="shared" si="17"/>
        <v/>
      </c>
      <c r="I389" s="70" t="str">
        <f>IF(ISERROR(VLOOKUP($B389,'START LİSTE'!$B$6:$G$1254,6,0)),"",VLOOKUP($B389,'START LİSTE'!$B$6:$G$1254,6,0))</f>
        <v/>
      </c>
    </row>
    <row r="390" spans="1:9" ht="18" customHeight="1" x14ac:dyDescent="0.2">
      <c r="A390" s="2" t="str">
        <f t="shared" si="16"/>
        <v/>
      </c>
      <c r="B390" s="3"/>
      <c r="C390" s="4" t="str">
        <f>IF(ISERROR(VLOOKUP(B390,'START LİSTE'!$B$6:$F$1254,2,0)),"",VLOOKUP(B390,'START LİSTE'!$B$6:$F$1254,2,0))</f>
        <v/>
      </c>
      <c r="D390" s="4" t="str">
        <f>IF(ISERROR(VLOOKUP(B390,'START LİSTE'!$B$6:$F$1254,3,0)),"",VLOOKUP(B390,'START LİSTE'!$B$6:$F$1254,3,0))</f>
        <v/>
      </c>
      <c r="E390" s="5" t="str">
        <f>IF(ISERROR(VLOOKUP(B390,'START LİSTE'!$B$6:$F$1254,4,0)),"",VLOOKUP(B390,'START LİSTE'!$B$6:$F$1254,4,0))</f>
        <v/>
      </c>
      <c r="F390" s="6" t="str">
        <f>IF(ISERROR(VLOOKUP($B390,'START LİSTE'!$B$6:$F$1254,5,0)),"",VLOOKUP($B390,'START LİSTE'!$B$6:$F$1254,5,0))</f>
        <v/>
      </c>
      <c r="G390" s="91"/>
      <c r="H390" s="7" t="str">
        <f t="shared" si="17"/>
        <v/>
      </c>
      <c r="I390" s="70" t="str">
        <f>IF(ISERROR(VLOOKUP($B390,'START LİSTE'!$B$6:$G$1254,6,0)),"",VLOOKUP($B390,'START LİSTE'!$B$6:$G$1254,6,0))</f>
        <v/>
      </c>
    </row>
    <row r="391" spans="1:9" ht="18" customHeight="1" x14ac:dyDescent="0.2">
      <c r="A391" s="2" t="str">
        <f t="shared" si="16"/>
        <v/>
      </c>
      <c r="B391" s="3"/>
      <c r="C391" s="4" t="str">
        <f>IF(ISERROR(VLOOKUP(B391,'START LİSTE'!$B$6:$F$1254,2,0)),"",VLOOKUP(B391,'START LİSTE'!$B$6:$F$1254,2,0))</f>
        <v/>
      </c>
      <c r="D391" s="4" t="str">
        <f>IF(ISERROR(VLOOKUP(B391,'START LİSTE'!$B$6:$F$1254,3,0)),"",VLOOKUP(B391,'START LİSTE'!$B$6:$F$1254,3,0))</f>
        <v/>
      </c>
      <c r="E391" s="5" t="str">
        <f>IF(ISERROR(VLOOKUP(B391,'START LİSTE'!$B$6:$F$1254,4,0)),"",VLOOKUP(B391,'START LİSTE'!$B$6:$F$1254,4,0))</f>
        <v/>
      </c>
      <c r="F391" s="6" t="str">
        <f>IF(ISERROR(VLOOKUP($B391,'START LİSTE'!$B$6:$F$1254,5,0)),"",VLOOKUP($B391,'START LİSTE'!$B$6:$F$1254,5,0))</f>
        <v/>
      </c>
      <c r="G391" s="91"/>
      <c r="H391" s="7" t="str">
        <f t="shared" si="17"/>
        <v/>
      </c>
      <c r="I391" s="70" t="str">
        <f>IF(ISERROR(VLOOKUP($B391,'START LİSTE'!$B$6:$G$1254,6,0)),"",VLOOKUP($B391,'START LİSTE'!$B$6:$G$1254,6,0))</f>
        <v/>
      </c>
    </row>
    <row r="392" spans="1:9" ht="18" customHeight="1" x14ac:dyDescent="0.2">
      <c r="A392" s="2" t="str">
        <f t="shared" si="16"/>
        <v/>
      </c>
      <c r="B392" s="3"/>
      <c r="C392" s="4" t="str">
        <f>IF(ISERROR(VLOOKUP(B392,'START LİSTE'!$B$6:$F$1254,2,0)),"",VLOOKUP(B392,'START LİSTE'!$B$6:$F$1254,2,0))</f>
        <v/>
      </c>
      <c r="D392" s="4" t="str">
        <f>IF(ISERROR(VLOOKUP(B392,'START LİSTE'!$B$6:$F$1254,3,0)),"",VLOOKUP(B392,'START LİSTE'!$B$6:$F$1254,3,0))</f>
        <v/>
      </c>
      <c r="E392" s="5" t="str">
        <f>IF(ISERROR(VLOOKUP(B392,'START LİSTE'!$B$6:$F$1254,4,0)),"",VLOOKUP(B392,'START LİSTE'!$B$6:$F$1254,4,0))</f>
        <v/>
      </c>
      <c r="F392" s="6" t="str">
        <f>IF(ISERROR(VLOOKUP($B392,'START LİSTE'!$B$6:$F$1254,5,0)),"",VLOOKUP($B392,'START LİSTE'!$B$6:$F$1254,5,0))</f>
        <v/>
      </c>
      <c r="G392" s="91"/>
      <c r="H392" s="7" t="str">
        <f t="shared" si="17"/>
        <v/>
      </c>
      <c r="I392" s="70" t="str">
        <f>IF(ISERROR(VLOOKUP($B392,'START LİSTE'!$B$6:$G$1254,6,0)),"",VLOOKUP($B392,'START LİSTE'!$B$6:$G$1254,6,0))</f>
        <v/>
      </c>
    </row>
    <row r="393" spans="1:9" ht="18" customHeight="1" x14ac:dyDescent="0.2">
      <c r="A393" s="2" t="str">
        <f t="shared" si="16"/>
        <v/>
      </c>
      <c r="B393" s="3"/>
      <c r="C393" s="4" t="str">
        <f>IF(ISERROR(VLOOKUP(B393,'START LİSTE'!$B$6:$F$1254,2,0)),"",VLOOKUP(B393,'START LİSTE'!$B$6:$F$1254,2,0))</f>
        <v/>
      </c>
      <c r="D393" s="4" t="str">
        <f>IF(ISERROR(VLOOKUP(B393,'START LİSTE'!$B$6:$F$1254,3,0)),"",VLOOKUP(B393,'START LİSTE'!$B$6:$F$1254,3,0))</f>
        <v/>
      </c>
      <c r="E393" s="5" t="str">
        <f>IF(ISERROR(VLOOKUP(B393,'START LİSTE'!$B$6:$F$1254,4,0)),"",VLOOKUP(B393,'START LİSTE'!$B$6:$F$1254,4,0))</f>
        <v/>
      </c>
      <c r="F393" s="6" t="str">
        <f>IF(ISERROR(VLOOKUP($B393,'START LİSTE'!$B$6:$F$1254,5,0)),"",VLOOKUP($B393,'START LİSTE'!$B$6:$F$1254,5,0))</f>
        <v/>
      </c>
      <c r="G393" s="91"/>
      <c r="H393" s="7" t="str">
        <f t="shared" si="17"/>
        <v/>
      </c>
      <c r="I393" s="70" t="str">
        <f>IF(ISERROR(VLOOKUP($B393,'START LİSTE'!$B$6:$G$1254,6,0)),"",VLOOKUP($B393,'START LİSTE'!$B$6:$G$1254,6,0))</f>
        <v/>
      </c>
    </row>
    <row r="394" spans="1:9" ht="18" customHeight="1" x14ac:dyDescent="0.2">
      <c r="A394" s="2" t="str">
        <f t="shared" si="16"/>
        <v/>
      </c>
      <c r="B394" s="3"/>
      <c r="C394" s="4" t="str">
        <f>IF(ISERROR(VLOOKUP(B394,'START LİSTE'!$B$6:$F$1254,2,0)),"",VLOOKUP(B394,'START LİSTE'!$B$6:$F$1254,2,0))</f>
        <v/>
      </c>
      <c r="D394" s="4" t="str">
        <f>IF(ISERROR(VLOOKUP(B394,'START LİSTE'!$B$6:$F$1254,3,0)),"",VLOOKUP(B394,'START LİSTE'!$B$6:$F$1254,3,0))</f>
        <v/>
      </c>
      <c r="E394" s="5" t="str">
        <f>IF(ISERROR(VLOOKUP(B394,'START LİSTE'!$B$6:$F$1254,4,0)),"",VLOOKUP(B394,'START LİSTE'!$B$6:$F$1254,4,0))</f>
        <v/>
      </c>
      <c r="F394" s="6" t="str">
        <f>IF(ISERROR(VLOOKUP($B394,'START LİSTE'!$B$6:$F$1254,5,0)),"",VLOOKUP($B394,'START LİSTE'!$B$6:$F$1254,5,0))</f>
        <v/>
      </c>
      <c r="G394" s="91"/>
      <c r="H394" s="7" t="str">
        <f t="shared" si="17"/>
        <v/>
      </c>
      <c r="I394" s="70" t="str">
        <f>IF(ISERROR(VLOOKUP($B394,'START LİSTE'!$B$6:$G$1254,6,0)),"",VLOOKUP($B394,'START LİSTE'!$B$6:$G$1254,6,0))</f>
        <v/>
      </c>
    </row>
    <row r="395" spans="1:9" ht="18" customHeight="1" x14ac:dyDescent="0.2">
      <c r="A395" s="2" t="str">
        <f t="shared" si="16"/>
        <v/>
      </c>
      <c r="B395" s="3"/>
      <c r="C395" s="4" t="str">
        <f>IF(ISERROR(VLOOKUP(B395,'START LİSTE'!$B$6:$F$1254,2,0)),"",VLOOKUP(B395,'START LİSTE'!$B$6:$F$1254,2,0))</f>
        <v/>
      </c>
      <c r="D395" s="4" t="str">
        <f>IF(ISERROR(VLOOKUP(B395,'START LİSTE'!$B$6:$F$1254,3,0)),"",VLOOKUP(B395,'START LİSTE'!$B$6:$F$1254,3,0))</f>
        <v/>
      </c>
      <c r="E395" s="5" t="str">
        <f>IF(ISERROR(VLOOKUP(B395,'START LİSTE'!$B$6:$F$1254,4,0)),"",VLOOKUP(B395,'START LİSTE'!$B$6:$F$1254,4,0))</f>
        <v/>
      </c>
      <c r="F395" s="6" t="str">
        <f>IF(ISERROR(VLOOKUP($B395,'START LİSTE'!$B$6:$F$1254,5,0)),"",VLOOKUP($B395,'START LİSTE'!$B$6:$F$1254,5,0))</f>
        <v/>
      </c>
      <c r="G395" s="91"/>
      <c r="H395" s="7" t="str">
        <f t="shared" si="17"/>
        <v/>
      </c>
      <c r="I395" s="70" t="str">
        <f>IF(ISERROR(VLOOKUP($B395,'START LİSTE'!$B$6:$G$1254,6,0)),"",VLOOKUP($B395,'START LİSTE'!$B$6:$G$1254,6,0))</f>
        <v/>
      </c>
    </row>
    <row r="396" spans="1:9" ht="18" customHeight="1" x14ac:dyDescent="0.2">
      <c r="A396" s="2" t="str">
        <f t="shared" si="16"/>
        <v/>
      </c>
      <c r="B396" s="3"/>
      <c r="C396" s="4" t="str">
        <f>IF(ISERROR(VLOOKUP(B396,'START LİSTE'!$B$6:$F$1254,2,0)),"",VLOOKUP(B396,'START LİSTE'!$B$6:$F$1254,2,0))</f>
        <v/>
      </c>
      <c r="D396" s="4" t="str">
        <f>IF(ISERROR(VLOOKUP(B396,'START LİSTE'!$B$6:$F$1254,3,0)),"",VLOOKUP(B396,'START LİSTE'!$B$6:$F$1254,3,0))</f>
        <v/>
      </c>
      <c r="E396" s="5" t="str">
        <f>IF(ISERROR(VLOOKUP(B396,'START LİSTE'!$B$6:$F$1254,4,0)),"",VLOOKUP(B396,'START LİSTE'!$B$6:$F$1254,4,0))</f>
        <v/>
      </c>
      <c r="F396" s="6" t="str">
        <f>IF(ISERROR(VLOOKUP($B396,'START LİSTE'!$B$6:$F$1254,5,0)),"",VLOOKUP($B396,'START LİSTE'!$B$6:$F$1254,5,0))</f>
        <v/>
      </c>
      <c r="G396" s="91"/>
      <c r="H396" s="7" t="str">
        <f t="shared" si="17"/>
        <v/>
      </c>
      <c r="I396" s="70" t="str">
        <f>IF(ISERROR(VLOOKUP($B396,'START LİSTE'!$B$6:$G$1254,6,0)),"",VLOOKUP($B396,'START LİSTE'!$B$6:$G$1254,6,0))</f>
        <v/>
      </c>
    </row>
    <row r="397" spans="1:9" ht="18" customHeight="1" x14ac:dyDescent="0.2">
      <c r="A397" s="2" t="str">
        <f t="shared" si="16"/>
        <v/>
      </c>
      <c r="B397" s="3"/>
      <c r="C397" s="4" t="str">
        <f>IF(ISERROR(VLOOKUP(B397,'START LİSTE'!$B$6:$F$1254,2,0)),"",VLOOKUP(B397,'START LİSTE'!$B$6:$F$1254,2,0))</f>
        <v/>
      </c>
      <c r="D397" s="4" t="str">
        <f>IF(ISERROR(VLOOKUP(B397,'START LİSTE'!$B$6:$F$1254,3,0)),"",VLOOKUP(B397,'START LİSTE'!$B$6:$F$1254,3,0))</f>
        <v/>
      </c>
      <c r="E397" s="5" t="str">
        <f>IF(ISERROR(VLOOKUP(B397,'START LİSTE'!$B$6:$F$1254,4,0)),"",VLOOKUP(B397,'START LİSTE'!$B$6:$F$1254,4,0))</f>
        <v/>
      </c>
      <c r="F397" s="6" t="str">
        <f>IF(ISERROR(VLOOKUP($B397,'START LİSTE'!$B$6:$F$1254,5,0)),"",VLOOKUP($B397,'START LİSTE'!$B$6:$F$1254,5,0))</f>
        <v/>
      </c>
      <c r="G397" s="91"/>
      <c r="H397" s="7" t="str">
        <f t="shared" si="17"/>
        <v/>
      </c>
      <c r="I397" s="70" t="str">
        <f>IF(ISERROR(VLOOKUP($B397,'START LİSTE'!$B$6:$G$1254,6,0)),"",VLOOKUP($B397,'START LİSTE'!$B$6:$G$1254,6,0))</f>
        <v/>
      </c>
    </row>
    <row r="398" spans="1:9" ht="18" customHeight="1" x14ac:dyDescent="0.2">
      <c r="A398" s="2" t="str">
        <f t="shared" si="16"/>
        <v/>
      </c>
      <c r="B398" s="3"/>
      <c r="C398" s="4" t="str">
        <f>IF(ISERROR(VLOOKUP(B398,'START LİSTE'!$B$6:$F$1254,2,0)),"",VLOOKUP(B398,'START LİSTE'!$B$6:$F$1254,2,0))</f>
        <v/>
      </c>
      <c r="D398" s="4" t="str">
        <f>IF(ISERROR(VLOOKUP(B398,'START LİSTE'!$B$6:$F$1254,3,0)),"",VLOOKUP(B398,'START LİSTE'!$B$6:$F$1254,3,0))</f>
        <v/>
      </c>
      <c r="E398" s="5" t="str">
        <f>IF(ISERROR(VLOOKUP(B398,'START LİSTE'!$B$6:$F$1254,4,0)),"",VLOOKUP(B398,'START LİSTE'!$B$6:$F$1254,4,0))</f>
        <v/>
      </c>
      <c r="F398" s="6" t="str">
        <f>IF(ISERROR(VLOOKUP($B398,'START LİSTE'!$B$6:$F$1254,5,0)),"",VLOOKUP($B398,'START LİSTE'!$B$6:$F$1254,5,0))</f>
        <v/>
      </c>
      <c r="G398" s="91"/>
      <c r="H398" s="7" t="str">
        <f t="shared" si="17"/>
        <v/>
      </c>
      <c r="I398" s="70" t="str">
        <f>IF(ISERROR(VLOOKUP($B398,'START LİSTE'!$B$6:$G$1254,6,0)),"",VLOOKUP($B398,'START LİSTE'!$B$6:$G$1254,6,0))</f>
        <v/>
      </c>
    </row>
    <row r="399" spans="1:9" ht="18" customHeight="1" x14ac:dyDescent="0.2">
      <c r="A399" s="2" t="str">
        <f t="shared" si="16"/>
        <v/>
      </c>
      <c r="B399" s="3"/>
      <c r="C399" s="4" t="str">
        <f>IF(ISERROR(VLOOKUP(B399,'START LİSTE'!$B$6:$F$1254,2,0)),"",VLOOKUP(B399,'START LİSTE'!$B$6:$F$1254,2,0))</f>
        <v/>
      </c>
      <c r="D399" s="4" t="str">
        <f>IF(ISERROR(VLOOKUP(B399,'START LİSTE'!$B$6:$F$1254,3,0)),"",VLOOKUP(B399,'START LİSTE'!$B$6:$F$1254,3,0))</f>
        <v/>
      </c>
      <c r="E399" s="5" t="str">
        <f>IF(ISERROR(VLOOKUP(B399,'START LİSTE'!$B$6:$F$1254,4,0)),"",VLOOKUP(B399,'START LİSTE'!$B$6:$F$1254,4,0))</f>
        <v/>
      </c>
      <c r="F399" s="6" t="str">
        <f>IF(ISERROR(VLOOKUP($B399,'START LİSTE'!$B$6:$F$1254,5,0)),"",VLOOKUP($B399,'START LİSTE'!$B$6:$F$1254,5,0))</f>
        <v/>
      </c>
      <c r="G399" s="91"/>
      <c r="H399" s="7" t="str">
        <f t="shared" si="17"/>
        <v/>
      </c>
      <c r="I399" s="70" t="str">
        <f>IF(ISERROR(VLOOKUP($B399,'START LİSTE'!$B$6:$G$1254,6,0)),"",VLOOKUP($B399,'START LİSTE'!$B$6:$G$1254,6,0))</f>
        <v/>
      </c>
    </row>
    <row r="400" spans="1:9" ht="18" customHeight="1" x14ac:dyDescent="0.2">
      <c r="A400" s="2" t="str">
        <f t="shared" si="16"/>
        <v/>
      </c>
      <c r="B400" s="3"/>
      <c r="C400" s="4" t="str">
        <f>IF(ISERROR(VLOOKUP(B400,'START LİSTE'!$B$6:$F$1254,2,0)),"",VLOOKUP(B400,'START LİSTE'!$B$6:$F$1254,2,0))</f>
        <v/>
      </c>
      <c r="D400" s="4" t="str">
        <f>IF(ISERROR(VLOOKUP(B400,'START LİSTE'!$B$6:$F$1254,3,0)),"",VLOOKUP(B400,'START LİSTE'!$B$6:$F$1254,3,0))</f>
        <v/>
      </c>
      <c r="E400" s="5" t="str">
        <f>IF(ISERROR(VLOOKUP(B400,'START LİSTE'!$B$6:$F$1254,4,0)),"",VLOOKUP(B400,'START LİSTE'!$B$6:$F$1254,4,0))</f>
        <v/>
      </c>
      <c r="F400" s="6" t="str">
        <f>IF(ISERROR(VLOOKUP($B400,'START LİSTE'!$B$6:$F$1254,5,0)),"",VLOOKUP($B400,'START LİSTE'!$B$6:$F$1254,5,0))</f>
        <v/>
      </c>
      <c r="G400" s="91"/>
      <c r="H400" s="7" t="str">
        <f t="shared" si="17"/>
        <v/>
      </c>
      <c r="I400" s="70" t="str">
        <f>IF(ISERROR(VLOOKUP($B400,'START LİSTE'!$B$6:$G$1254,6,0)),"",VLOOKUP($B400,'START LİSTE'!$B$6:$G$1254,6,0))</f>
        <v/>
      </c>
    </row>
    <row r="401" spans="1:9" ht="18" customHeight="1" x14ac:dyDescent="0.2">
      <c r="A401" s="2" t="str">
        <f t="shared" si="16"/>
        <v/>
      </c>
      <c r="B401" s="3"/>
      <c r="C401" s="4" t="str">
        <f>IF(ISERROR(VLOOKUP(B401,'START LİSTE'!$B$6:$F$1254,2,0)),"",VLOOKUP(B401,'START LİSTE'!$B$6:$F$1254,2,0))</f>
        <v/>
      </c>
      <c r="D401" s="4" t="str">
        <f>IF(ISERROR(VLOOKUP(B401,'START LİSTE'!$B$6:$F$1254,3,0)),"",VLOOKUP(B401,'START LİSTE'!$B$6:$F$1254,3,0))</f>
        <v/>
      </c>
      <c r="E401" s="5" t="str">
        <f>IF(ISERROR(VLOOKUP(B401,'START LİSTE'!$B$6:$F$1254,4,0)),"",VLOOKUP(B401,'START LİSTE'!$B$6:$F$1254,4,0))</f>
        <v/>
      </c>
      <c r="F401" s="6" t="str">
        <f>IF(ISERROR(VLOOKUP($B401,'START LİSTE'!$B$6:$F$1254,5,0)),"",VLOOKUP($B401,'START LİSTE'!$B$6:$F$1254,5,0))</f>
        <v/>
      </c>
      <c r="G401" s="91"/>
      <c r="H401" s="7" t="str">
        <f t="shared" si="17"/>
        <v/>
      </c>
      <c r="I401" s="70" t="str">
        <f>IF(ISERROR(VLOOKUP($B401,'START LİSTE'!$B$6:$G$1254,6,0)),"",VLOOKUP($B401,'START LİSTE'!$B$6:$G$1254,6,0))</f>
        <v/>
      </c>
    </row>
    <row r="402" spans="1:9" ht="18" customHeight="1" x14ac:dyDescent="0.2">
      <c r="A402" s="2" t="str">
        <f t="shared" si="16"/>
        <v/>
      </c>
      <c r="B402" s="3"/>
      <c r="C402" s="4" t="str">
        <f>IF(ISERROR(VLOOKUP(B402,'START LİSTE'!$B$6:$F$1254,2,0)),"",VLOOKUP(B402,'START LİSTE'!$B$6:$F$1254,2,0))</f>
        <v/>
      </c>
      <c r="D402" s="4" t="str">
        <f>IF(ISERROR(VLOOKUP(B402,'START LİSTE'!$B$6:$F$1254,3,0)),"",VLOOKUP(B402,'START LİSTE'!$B$6:$F$1254,3,0))</f>
        <v/>
      </c>
      <c r="E402" s="5" t="str">
        <f>IF(ISERROR(VLOOKUP(B402,'START LİSTE'!$B$6:$F$1254,4,0)),"",VLOOKUP(B402,'START LİSTE'!$B$6:$F$1254,4,0))</f>
        <v/>
      </c>
      <c r="F402" s="6" t="str">
        <f>IF(ISERROR(VLOOKUP($B402,'START LİSTE'!$B$6:$F$1254,5,0)),"",VLOOKUP($B402,'START LİSTE'!$B$6:$F$1254,5,0))</f>
        <v/>
      </c>
      <c r="G402" s="91"/>
      <c r="H402" s="7" t="str">
        <f t="shared" si="17"/>
        <v/>
      </c>
      <c r="I402" s="70" t="str">
        <f>IF(ISERROR(VLOOKUP($B402,'START LİSTE'!$B$6:$G$1254,6,0)),"",VLOOKUP($B402,'START LİSTE'!$B$6:$G$1254,6,0))</f>
        <v/>
      </c>
    </row>
    <row r="403" spans="1:9" ht="18" customHeight="1" x14ac:dyDescent="0.2">
      <c r="A403" s="2" t="str">
        <f t="shared" si="16"/>
        <v/>
      </c>
      <c r="B403" s="3"/>
      <c r="C403" s="4" t="str">
        <f>IF(ISERROR(VLOOKUP(B403,'START LİSTE'!$B$6:$F$1254,2,0)),"",VLOOKUP(B403,'START LİSTE'!$B$6:$F$1254,2,0))</f>
        <v/>
      </c>
      <c r="D403" s="4" t="str">
        <f>IF(ISERROR(VLOOKUP(B403,'START LİSTE'!$B$6:$F$1254,3,0)),"",VLOOKUP(B403,'START LİSTE'!$B$6:$F$1254,3,0))</f>
        <v/>
      </c>
      <c r="E403" s="5" t="str">
        <f>IF(ISERROR(VLOOKUP(B403,'START LİSTE'!$B$6:$F$1254,4,0)),"",VLOOKUP(B403,'START LİSTE'!$B$6:$F$1254,4,0))</f>
        <v/>
      </c>
      <c r="F403" s="6" t="str">
        <f>IF(ISERROR(VLOOKUP($B403,'START LİSTE'!$B$6:$F$1254,5,0)),"",VLOOKUP($B403,'START LİSTE'!$B$6:$F$1254,5,0))</f>
        <v/>
      </c>
      <c r="G403" s="91"/>
      <c r="H403" s="7" t="str">
        <f t="shared" si="17"/>
        <v/>
      </c>
      <c r="I403" s="70" t="str">
        <f>IF(ISERROR(VLOOKUP($B403,'START LİSTE'!$B$6:$G$1254,6,0)),"",VLOOKUP($B403,'START LİSTE'!$B$6:$G$1254,6,0))</f>
        <v/>
      </c>
    </row>
    <row r="404" spans="1:9" ht="18" customHeight="1" x14ac:dyDescent="0.2">
      <c r="A404" s="2" t="str">
        <f t="shared" si="16"/>
        <v/>
      </c>
      <c r="B404" s="3"/>
      <c r="C404" s="4" t="str">
        <f>IF(ISERROR(VLOOKUP(B404,'START LİSTE'!$B$6:$F$1254,2,0)),"",VLOOKUP(B404,'START LİSTE'!$B$6:$F$1254,2,0))</f>
        <v/>
      </c>
      <c r="D404" s="4" t="str">
        <f>IF(ISERROR(VLOOKUP(B404,'START LİSTE'!$B$6:$F$1254,3,0)),"",VLOOKUP(B404,'START LİSTE'!$B$6:$F$1254,3,0))</f>
        <v/>
      </c>
      <c r="E404" s="5" t="str">
        <f>IF(ISERROR(VLOOKUP(B404,'START LİSTE'!$B$6:$F$1254,4,0)),"",VLOOKUP(B404,'START LİSTE'!$B$6:$F$1254,4,0))</f>
        <v/>
      </c>
      <c r="F404" s="6" t="str">
        <f>IF(ISERROR(VLOOKUP($B404,'START LİSTE'!$B$6:$F$1254,5,0)),"",VLOOKUP($B404,'START LİSTE'!$B$6:$F$1254,5,0))</f>
        <v/>
      </c>
      <c r="G404" s="91"/>
      <c r="H404" s="7" t="str">
        <f t="shared" si="17"/>
        <v/>
      </c>
      <c r="I404" s="70" t="str">
        <f>IF(ISERROR(VLOOKUP($B404,'START LİSTE'!$B$6:$G$1254,6,0)),"",VLOOKUP($B404,'START LİSTE'!$B$6:$G$1254,6,0))</f>
        <v/>
      </c>
    </row>
    <row r="405" spans="1:9" ht="18" customHeight="1" x14ac:dyDescent="0.2">
      <c r="A405" s="2" t="str">
        <f t="shared" si="16"/>
        <v/>
      </c>
      <c r="B405" s="3"/>
      <c r="C405" s="4" t="str">
        <f>IF(ISERROR(VLOOKUP(B405,'START LİSTE'!$B$6:$F$1254,2,0)),"",VLOOKUP(B405,'START LİSTE'!$B$6:$F$1254,2,0))</f>
        <v/>
      </c>
      <c r="D405" s="4" t="str">
        <f>IF(ISERROR(VLOOKUP(B405,'START LİSTE'!$B$6:$F$1254,3,0)),"",VLOOKUP(B405,'START LİSTE'!$B$6:$F$1254,3,0))</f>
        <v/>
      </c>
      <c r="E405" s="5" t="str">
        <f>IF(ISERROR(VLOOKUP(B405,'START LİSTE'!$B$6:$F$1254,4,0)),"",VLOOKUP(B405,'START LİSTE'!$B$6:$F$1254,4,0))</f>
        <v/>
      </c>
      <c r="F405" s="6" t="str">
        <f>IF(ISERROR(VLOOKUP($B405,'START LİSTE'!$B$6:$F$1254,5,0)),"",VLOOKUP($B405,'START LİSTE'!$B$6:$F$1254,5,0))</f>
        <v/>
      </c>
      <c r="G405" s="91"/>
      <c r="H405" s="7" t="str">
        <f t="shared" si="17"/>
        <v/>
      </c>
      <c r="I405" s="70" t="str">
        <f>IF(ISERROR(VLOOKUP($B405,'START LİSTE'!$B$6:$G$1254,6,0)),"",VLOOKUP($B405,'START LİSTE'!$B$6:$G$1254,6,0))</f>
        <v/>
      </c>
    </row>
    <row r="406" spans="1:9" ht="18" customHeight="1" x14ac:dyDescent="0.2">
      <c r="A406" s="2" t="str">
        <f t="shared" si="16"/>
        <v/>
      </c>
      <c r="B406" s="3"/>
      <c r="C406" s="4" t="str">
        <f>IF(ISERROR(VLOOKUP(B406,'START LİSTE'!$B$6:$F$1254,2,0)),"",VLOOKUP(B406,'START LİSTE'!$B$6:$F$1254,2,0))</f>
        <v/>
      </c>
      <c r="D406" s="4" t="str">
        <f>IF(ISERROR(VLOOKUP(B406,'START LİSTE'!$B$6:$F$1254,3,0)),"",VLOOKUP(B406,'START LİSTE'!$B$6:$F$1254,3,0))</f>
        <v/>
      </c>
      <c r="E406" s="5" t="str">
        <f>IF(ISERROR(VLOOKUP(B406,'START LİSTE'!$B$6:$F$1254,4,0)),"",VLOOKUP(B406,'START LİSTE'!$B$6:$F$1254,4,0))</f>
        <v/>
      </c>
      <c r="F406" s="6" t="str">
        <f>IF(ISERROR(VLOOKUP($B406,'START LİSTE'!$B$6:$F$1254,5,0)),"",VLOOKUP($B406,'START LİSTE'!$B$6:$F$1254,5,0))</f>
        <v/>
      </c>
      <c r="G406" s="91"/>
      <c r="H406" s="7" t="str">
        <f t="shared" si="17"/>
        <v/>
      </c>
      <c r="I406" s="70" t="str">
        <f>IF(ISERROR(VLOOKUP($B406,'START LİSTE'!$B$6:$G$1254,6,0)),"",VLOOKUP($B406,'START LİSTE'!$B$6:$G$1254,6,0))</f>
        <v/>
      </c>
    </row>
    <row r="407" spans="1:9" ht="18" customHeight="1" x14ac:dyDescent="0.2">
      <c r="A407" s="2" t="str">
        <f t="shared" si="16"/>
        <v/>
      </c>
      <c r="B407" s="3"/>
      <c r="C407" s="4" t="str">
        <f>IF(ISERROR(VLOOKUP(B407,'START LİSTE'!$B$6:$F$1254,2,0)),"",VLOOKUP(B407,'START LİSTE'!$B$6:$F$1254,2,0))</f>
        <v/>
      </c>
      <c r="D407" s="4" t="str">
        <f>IF(ISERROR(VLOOKUP(B407,'START LİSTE'!$B$6:$F$1254,3,0)),"",VLOOKUP(B407,'START LİSTE'!$B$6:$F$1254,3,0))</f>
        <v/>
      </c>
      <c r="E407" s="5" t="str">
        <f>IF(ISERROR(VLOOKUP(B407,'START LİSTE'!$B$6:$F$1254,4,0)),"",VLOOKUP(B407,'START LİSTE'!$B$6:$F$1254,4,0))</f>
        <v/>
      </c>
      <c r="F407" s="6" t="str">
        <f>IF(ISERROR(VLOOKUP($B407,'START LİSTE'!$B$6:$F$1254,5,0)),"",VLOOKUP($B407,'START LİSTE'!$B$6:$F$1254,5,0))</f>
        <v/>
      </c>
      <c r="G407" s="91"/>
      <c r="H407" s="7" t="str">
        <f t="shared" si="17"/>
        <v/>
      </c>
      <c r="I407" s="70" t="str">
        <f>IF(ISERROR(VLOOKUP($B407,'START LİSTE'!$B$6:$G$1254,6,0)),"",VLOOKUP($B407,'START LİSTE'!$B$6:$G$1254,6,0))</f>
        <v/>
      </c>
    </row>
    <row r="408" spans="1:9" ht="18" customHeight="1" x14ac:dyDescent="0.2">
      <c r="A408" s="2" t="str">
        <f t="shared" ref="A408:A430" si="18">IF(B408&lt;&gt;"",A407+1,"")</f>
        <v/>
      </c>
      <c r="B408" s="3"/>
      <c r="C408" s="4" t="str">
        <f>IF(ISERROR(VLOOKUP(B408,'START LİSTE'!$B$6:$F$1254,2,0)),"",VLOOKUP(B408,'START LİSTE'!$B$6:$F$1254,2,0))</f>
        <v/>
      </c>
      <c r="D408" s="4" t="str">
        <f>IF(ISERROR(VLOOKUP(B408,'START LİSTE'!$B$6:$F$1254,3,0)),"",VLOOKUP(B408,'START LİSTE'!$B$6:$F$1254,3,0))</f>
        <v/>
      </c>
      <c r="E408" s="5" t="str">
        <f>IF(ISERROR(VLOOKUP(B408,'START LİSTE'!$B$6:$F$1254,4,0)),"",VLOOKUP(B408,'START LİSTE'!$B$6:$F$1254,4,0))</f>
        <v/>
      </c>
      <c r="F408" s="6" t="str">
        <f>IF(ISERROR(VLOOKUP($B408,'START LİSTE'!$B$6:$F$1254,5,0)),"",VLOOKUP($B408,'START LİSTE'!$B$6:$F$1254,5,0))</f>
        <v/>
      </c>
      <c r="G408" s="91"/>
      <c r="H408" s="7" t="str">
        <f t="shared" ref="H408:H430" si="19">IF(OR(G408="DQ",G408="DNF",G408="DNS"),"-",IF(B408&lt;&gt;"",IF(E408="F",H407,H407+1),""))</f>
        <v/>
      </c>
      <c r="I408" s="70" t="str">
        <f>IF(ISERROR(VLOOKUP($B408,'START LİSTE'!$B$6:$G$1254,6,0)),"",VLOOKUP($B408,'START LİSTE'!$B$6:$G$1254,6,0))</f>
        <v/>
      </c>
    </row>
    <row r="409" spans="1:9" ht="18" customHeight="1" x14ac:dyDescent="0.2">
      <c r="A409" s="2" t="str">
        <f t="shared" si="18"/>
        <v/>
      </c>
      <c r="B409" s="3"/>
      <c r="C409" s="4" t="str">
        <f>IF(ISERROR(VLOOKUP(B409,'START LİSTE'!$B$6:$F$1254,2,0)),"",VLOOKUP(B409,'START LİSTE'!$B$6:$F$1254,2,0))</f>
        <v/>
      </c>
      <c r="D409" s="4" t="str">
        <f>IF(ISERROR(VLOOKUP(B409,'START LİSTE'!$B$6:$F$1254,3,0)),"",VLOOKUP(B409,'START LİSTE'!$B$6:$F$1254,3,0))</f>
        <v/>
      </c>
      <c r="E409" s="5" t="str">
        <f>IF(ISERROR(VLOOKUP(B409,'START LİSTE'!$B$6:$F$1254,4,0)),"",VLOOKUP(B409,'START LİSTE'!$B$6:$F$1254,4,0))</f>
        <v/>
      </c>
      <c r="F409" s="6" t="str">
        <f>IF(ISERROR(VLOOKUP($B409,'START LİSTE'!$B$6:$F$1254,5,0)),"",VLOOKUP($B409,'START LİSTE'!$B$6:$F$1254,5,0))</f>
        <v/>
      </c>
      <c r="G409" s="91"/>
      <c r="H409" s="7" t="str">
        <f t="shared" si="19"/>
        <v/>
      </c>
      <c r="I409" s="70" t="str">
        <f>IF(ISERROR(VLOOKUP($B409,'START LİSTE'!$B$6:$G$1254,6,0)),"",VLOOKUP($B409,'START LİSTE'!$B$6:$G$1254,6,0))</f>
        <v/>
      </c>
    </row>
    <row r="410" spans="1:9" ht="18" customHeight="1" x14ac:dyDescent="0.2">
      <c r="A410" s="2" t="str">
        <f t="shared" si="18"/>
        <v/>
      </c>
      <c r="B410" s="3"/>
      <c r="C410" s="4" t="str">
        <f>IF(ISERROR(VLOOKUP(B410,'START LİSTE'!$B$6:$F$1254,2,0)),"",VLOOKUP(B410,'START LİSTE'!$B$6:$F$1254,2,0))</f>
        <v/>
      </c>
      <c r="D410" s="4" t="str">
        <f>IF(ISERROR(VLOOKUP(B410,'START LİSTE'!$B$6:$F$1254,3,0)),"",VLOOKUP(B410,'START LİSTE'!$B$6:$F$1254,3,0))</f>
        <v/>
      </c>
      <c r="E410" s="5" t="str">
        <f>IF(ISERROR(VLOOKUP(B410,'START LİSTE'!$B$6:$F$1254,4,0)),"",VLOOKUP(B410,'START LİSTE'!$B$6:$F$1254,4,0))</f>
        <v/>
      </c>
      <c r="F410" s="6" t="str">
        <f>IF(ISERROR(VLOOKUP($B410,'START LİSTE'!$B$6:$F$1254,5,0)),"",VLOOKUP($B410,'START LİSTE'!$B$6:$F$1254,5,0))</f>
        <v/>
      </c>
      <c r="G410" s="91"/>
      <c r="H410" s="7" t="str">
        <f t="shared" si="19"/>
        <v/>
      </c>
      <c r="I410" s="70" t="str">
        <f>IF(ISERROR(VLOOKUP($B410,'START LİSTE'!$B$6:$G$1254,6,0)),"",VLOOKUP($B410,'START LİSTE'!$B$6:$G$1254,6,0))</f>
        <v/>
      </c>
    </row>
    <row r="411" spans="1:9" ht="18" customHeight="1" x14ac:dyDescent="0.2">
      <c r="A411" s="2" t="str">
        <f t="shared" si="18"/>
        <v/>
      </c>
      <c r="B411" s="3"/>
      <c r="C411" s="4" t="str">
        <f>IF(ISERROR(VLOOKUP(B411,'START LİSTE'!$B$6:$F$1254,2,0)),"",VLOOKUP(B411,'START LİSTE'!$B$6:$F$1254,2,0))</f>
        <v/>
      </c>
      <c r="D411" s="4" t="str">
        <f>IF(ISERROR(VLOOKUP(B411,'START LİSTE'!$B$6:$F$1254,3,0)),"",VLOOKUP(B411,'START LİSTE'!$B$6:$F$1254,3,0))</f>
        <v/>
      </c>
      <c r="E411" s="5" t="str">
        <f>IF(ISERROR(VLOOKUP(B411,'START LİSTE'!$B$6:$F$1254,4,0)),"",VLOOKUP(B411,'START LİSTE'!$B$6:$F$1254,4,0))</f>
        <v/>
      </c>
      <c r="F411" s="6" t="str">
        <f>IF(ISERROR(VLOOKUP($B411,'START LİSTE'!$B$6:$F$1254,5,0)),"",VLOOKUP($B411,'START LİSTE'!$B$6:$F$1254,5,0))</f>
        <v/>
      </c>
      <c r="G411" s="91"/>
      <c r="H411" s="7" t="str">
        <f t="shared" si="19"/>
        <v/>
      </c>
      <c r="I411" s="70" t="str">
        <f>IF(ISERROR(VLOOKUP($B411,'START LİSTE'!$B$6:$G$1254,6,0)),"",VLOOKUP($B411,'START LİSTE'!$B$6:$G$1254,6,0))</f>
        <v/>
      </c>
    </row>
    <row r="412" spans="1:9" ht="18" customHeight="1" x14ac:dyDescent="0.2">
      <c r="A412" s="2" t="str">
        <f t="shared" si="18"/>
        <v/>
      </c>
      <c r="B412" s="3"/>
      <c r="C412" s="4" t="str">
        <f>IF(ISERROR(VLOOKUP(B412,'START LİSTE'!$B$6:$F$1254,2,0)),"",VLOOKUP(B412,'START LİSTE'!$B$6:$F$1254,2,0))</f>
        <v/>
      </c>
      <c r="D412" s="4" t="str">
        <f>IF(ISERROR(VLOOKUP(B412,'START LİSTE'!$B$6:$F$1254,3,0)),"",VLOOKUP(B412,'START LİSTE'!$B$6:$F$1254,3,0))</f>
        <v/>
      </c>
      <c r="E412" s="5" t="str">
        <f>IF(ISERROR(VLOOKUP(B412,'START LİSTE'!$B$6:$F$1254,4,0)),"",VLOOKUP(B412,'START LİSTE'!$B$6:$F$1254,4,0))</f>
        <v/>
      </c>
      <c r="F412" s="6" t="str">
        <f>IF(ISERROR(VLOOKUP($B412,'START LİSTE'!$B$6:$F$1254,5,0)),"",VLOOKUP($B412,'START LİSTE'!$B$6:$F$1254,5,0))</f>
        <v/>
      </c>
      <c r="G412" s="91"/>
      <c r="H412" s="7" t="str">
        <f t="shared" si="19"/>
        <v/>
      </c>
      <c r="I412" s="70" t="str">
        <f>IF(ISERROR(VLOOKUP($B412,'START LİSTE'!$B$6:$G$1254,6,0)),"",VLOOKUP($B412,'START LİSTE'!$B$6:$G$1254,6,0))</f>
        <v/>
      </c>
    </row>
    <row r="413" spans="1:9" ht="18" customHeight="1" x14ac:dyDescent="0.2">
      <c r="A413" s="2" t="str">
        <f t="shared" si="18"/>
        <v/>
      </c>
      <c r="B413" s="3"/>
      <c r="C413" s="4" t="str">
        <f>IF(ISERROR(VLOOKUP(B413,'START LİSTE'!$B$6:$F$1254,2,0)),"",VLOOKUP(B413,'START LİSTE'!$B$6:$F$1254,2,0))</f>
        <v/>
      </c>
      <c r="D413" s="4" t="str">
        <f>IF(ISERROR(VLOOKUP(B413,'START LİSTE'!$B$6:$F$1254,3,0)),"",VLOOKUP(B413,'START LİSTE'!$B$6:$F$1254,3,0))</f>
        <v/>
      </c>
      <c r="E413" s="5" t="str">
        <f>IF(ISERROR(VLOOKUP(B413,'START LİSTE'!$B$6:$F$1254,4,0)),"",VLOOKUP(B413,'START LİSTE'!$B$6:$F$1254,4,0))</f>
        <v/>
      </c>
      <c r="F413" s="6" t="str">
        <f>IF(ISERROR(VLOOKUP($B413,'START LİSTE'!$B$6:$F$1254,5,0)),"",VLOOKUP($B413,'START LİSTE'!$B$6:$F$1254,5,0))</f>
        <v/>
      </c>
      <c r="G413" s="91"/>
      <c r="H413" s="7" t="str">
        <f t="shared" si="19"/>
        <v/>
      </c>
      <c r="I413" s="70" t="str">
        <f>IF(ISERROR(VLOOKUP($B413,'START LİSTE'!$B$6:$G$1254,6,0)),"",VLOOKUP($B413,'START LİSTE'!$B$6:$G$1254,6,0))</f>
        <v/>
      </c>
    </row>
    <row r="414" spans="1:9" ht="18" customHeight="1" x14ac:dyDescent="0.2">
      <c r="A414" s="2" t="str">
        <f t="shared" si="18"/>
        <v/>
      </c>
      <c r="B414" s="3"/>
      <c r="C414" s="4" t="str">
        <f>IF(ISERROR(VLOOKUP(B414,'START LİSTE'!$B$6:$F$1254,2,0)),"",VLOOKUP(B414,'START LİSTE'!$B$6:$F$1254,2,0))</f>
        <v/>
      </c>
      <c r="D414" s="4" t="str">
        <f>IF(ISERROR(VLOOKUP(B414,'START LİSTE'!$B$6:$F$1254,3,0)),"",VLOOKUP(B414,'START LİSTE'!$B$6:$F$1254,3,0))</f>
        <v/>
      </c>
      <c r="E414" s="5" t="str">
        <f>IF(ISERROR(VLOOKUP(B414,'START LİSTE'!$B$6:$F$1254,4,0)),"",VLOOKUP(B414,'START LİSTE'!$B$6:$F$1254,4,0))</f>
        <v/>
      </c>
      <c r="F414" s="6" t="str">
        <f>IF(ISERROR(VLOOKUP($B414,'START LİSTE'!$B$6:$F$1254,5,0)),"",VLOOKUP($B414,'START LİSTE'!$B$6:$F$1254,5,0))</f>
        <v/>
      </c>
      <c r="G414" s="91"/>
      <c r="H414" s="7" t="str">
        <f t="shared" si="19"/>
        <v/>
      </c>
      <c r="I414" s="70" t="str">
        <f>IF(ISERROR(VLOOKUP($B414,'START LİSTE'!$B$6:$G$1254,6,0)),"",VLOOKUP($B414,'START LİSTE'!$B$6:$G$1254,6,0))</f>
        <v/>
      </c>
    </row>
    <row r="415" spans="1:9" ht="18" customHeight="1" x14ac:dyDescent="0.2">
      <c r="A415" s="2" t="str">
        <f t="shared" si="18"/>
        <v/>
      </c>
      <c r="B415" s="3"/>
      <c r="C415" s="4" t="str">
        <f>IF(ISERROR(VLOOKUP(B415,'START LİSTE'!$B$6:$F$1254,2,0)),"",VLOOKUP(B415,'START LİSTE'!$B$6:$F$1254,2,0))</f>
        <v/>
      </c>
      <c r="D415" s="4" t="str">
        <f>IF(ISERROR(VLOOKUP(B415,'START LİSTE'!$B$6:$F$1254,3,0)),"",VLOOKUP(B415,'START LİSTE'!$B$6:$F$1254,3,0))</f>
        <v/>
      </c>
      <c r="E415" s="5" t="str">
        <f>IF(ISERROR(VLOOKUP(B415,'START LİSTE'!$B$6:$F$1254,4,0)),"",VLOOKUP(B415,'START LİSTE'!$B$6:$F$1254,4,0))</f>
        <v/>
      </c>
      <c r="F415" s="6" t="str">
        <f>IF(ISERROR(VLOOKUP($B415,'START LİSTE'!$B$6:$F$1254,5,0)),"",VLOOKUP($B415,'START LİSTE'!$B$6:$F$1254,5,0))</f>
        <v/>
      </c>
      <c r="G415" s="91"/>
      <c r="H415" s="7" t="str">
        <f t="shared" si="19"/>
        <v/>
      </c>
      <c r="I415" s="70" t="str">
        <f>IF(ISERROR(VLOOKUP($B415,'START LİSTE'!$B$6:$G$1254,6,0)),"",VLOOKUP($B415,'START LİSTE'!$B$6:$G$1254,6,0))</f>
        <v/>
      </c>
    </row>
    <row r="416" spans="1:9" ht="18" customHeight="1" x14ac:dyDescent="0.2">
      <c r="A416" s="2" t="str">
        <f t="shared" si="18"/>
        <v/>
      </c>
      <c r="B416" s="3"/>
      <c r="C416" s="4" t="str">
        <f>IF(ISERROR(VLOOKUP(B416,'START LİSTE'!$B$6:$F$1254,2,0)),"",VLOOKUP(B416,'START LİSTE'!$B$6:$F$1254,2,0))</f>
        <v/>
      </c>
      <c r="D416" s="4" t="str">
        <f>IF(ISERROR(VLOOKUP(B416,'START LİSTE'!$B$6:$F$1254,3,0)),"",VLOOKUP(B416,'START LİSTE'!$B$6:$F$1254,3,0))</f>
        <v/>
      </c>
      <c r="E416" s="5" t="str">
        <f>IF(ISERROR(VLOOKUP(B416,'START LİSTE'!$B$6:$F$1254,4,0)),"",VLOOKUP(B416,'START LİSTE'!$B$6:$F$1254,4,0))</f>
        <v/>
      </c>
      <c r="F416" s="6" t="str">
        <f>IF(ISERROR(VLOOKUP($B416,'START LİSTE'!$B$6:$F$1254,5,0)),"",VLOOKUP($B416,'START LİSTE'!$B$6:$F$1254,5,0))</f>
        <v/>
      </c>
      <c r="G416" s="91"/>
      <c r="H416" s="7" t="str">
        <f t="shared" si="19"/>
        <v/>
      </c>
      <c r="I416" s="70" t="str">
        <f>IF(ISERROR(VLOOKUP($B416,'START LİSTE'!$B$6:$G$1254,6,0)),"",VLOOKUP($B416,'START LİSTE'!$B$6:$G$1254,6,0))</f>
        <v/>
      </c>
    </row>
    <row r="417" spans="1:9" ht="18" customHeight="1" x14ac:dyDescent="0.2">
      <c r="A417" s="2" t="str">
        <f t="shared" si="18"/>
        <v/>
      </c>
      <c r="B417" s="3"/>
      <c r="C417" s="4" t="str">
        <f>IF(ISERROR(VLOOKUP(B417,'START LİSTE'!$B$6:$F$1254,2,0)),"",VLOOKUP(B417,'START LİSTE'!$B$6:$F$1254,2,0))</f>
        <v/>
      </c>
      <c r="D417" s="4" t="str">
        <f>IF(ISERROR(VLOOKUP(B417,'START LİSTE'!$B$6:$F$1254,3,0)),"",VLOOKUP(B417,'START LİSTE'!$B$6:$F$1254,3,0))</f>
        <v/>
      </c>
      <c r="E417" s="5" t="str">
        <f>IF(ISERROR(VLOOKUP(B417,'START LİSTE'!$B$6:$F$1254,4,0)),"",VLOOKUP(B417,'START LİSTE'!$B$6:$F$1254,4,0))</f>
        <v/>
      </c>
      <c r="F417" s="6" t="str">
        <f>IF(ISERROR(VLOOKUP($B417,'START LİSTE'!$B$6:$F$1254,5,0)),"",VLOOKUP($B417,'START LİSTE'!$B$6:$F$1254,5,0))</f>
        <v/>
      </c>
      <c r="G417" s="91"/>
      <c r="H417" s="7" t="str">
        <f t="shared" si="19"/>
        <v/>
      </c>
      <c r="I417" s="70" t="str">
        <f>IF(ISERROR(VLOOKUP($B417,'START LİSTE'!$B$6:$G$1254,6,0)),"",VLOOKUP($B417,'START LİSTE'!$B$6:$G$1254,6,0))</f>
        <v/>
      </c>
    </row>
    <row r="418" spans="1:9" ht="18" customHeight="1" x14ac:dyDescent="0.2">
      <c r="A418" s="2" t="str">
        <f t="shared" si="18"/>
        <v/>
      </c>
      <c r="B418" s="3"/>
      <c r="C418" s="4" t="str">
        <f>IF(ISERROR(VLOOKUP(B418,'START LİSTE'!$B$6:$F$1254,2,0)),"",VLOOKUP(B418,'START LİSTE'!$B$6:$F$1254,2,0))</f>
        <v/>
      </c>
      <c r="D418" s="4" t="str">
        <f>IF(ISERROR(VLOOKUP(B418,'START LİSTE'!$B$6:$F$1254,3,0)),"",VLOOKUP(B418,'START LİSTE'!$B$6:$F$1254,3,0))</f>
        <v/>
      </c>
      <c r="E418" s="5" t="str">
        <f>IF(ISERROR(VLOOKUP(B418,'START LİSTE'!$B$6:$F$1254,4,0)),"",VLOOKUP(B418,'START LİSTE'!$B$6:$F$1254,4,0))</f>
        <v/>
      </c>
      <c r="F418" s="6" t="str">
        <f>IF(ISERROR(VLOOKUP($B418,'START LİSTE'!$B$6:$F$1254,5,0)),"",VLOOKUP($B418,'START LİSTE'!$B$6:$F$1254,5,0))</f>
        <v/>
      </c>
      <c r="G418" s="91"/>
      <c r="H418" s="7" t="str">
        <f t="shared" si="19"/>
        <v/>
      </c>
      <c r="I418" s="70" t="str">
        <f>IF(ISERROR(VLOOKUP($B418,'START LİSTE'!$B$6:$G$1254,6,0)),"",VLOOKUP($B418,'START LİSTE'!$B$6:$G$1254,6,0))</f>
        <v/>
      </c>
    </row>
    <row r="419" spans="1:9" ht="18" customHeight="1" x14ac:dyDescent="0.2">
      <c r="A419" s="2" t="str">
        <f t="shared" si="18"/>
        <v/>
      </c>
      <c r="B419" s="3"/>
      <c r="C419" s="4" t="str">
        <f>IF(ISERROR(VLOOKUP(B419,'START LİSTE'!$B$6:$F$1254,2,0)),"",VLOOKUP(B419,'START LİSTE'!$B$6:$F$1254,2,0))</f>
        <v/>
      </c>
      <c r="D419" s="4" t="str">
        <f>IF(ISERROR(VLOOKUP(B419,'START LİSTE'!$B$6:$F$1254,3,0)),"",VLOOKUP(B419,'START LİSTE'!$B$6:$F$1254,3,0))</f>
        <v/>
      </c>
      <c r="E419" s="5" t="str">
        <f>IF(ISERROR(VLOOKUP(B419,'START LİSTE'!$B$6:$F$1254,4,0)),"",VLOOKUP(B419,'START LİSTE'!$B$6:$F$1254,4,0))</f>
        <v/>
      </c>
      <c r="F419" s="6" t="str">
        <f>IF(ISERROR(VLOOKUP($B419,'START LİSTE'!$B$6:$F$1254,5,0)),"",VLOOKUP($B419,'START LİSTE'!$B$6:$F$1254,5,0))</f>
        <v/>
      </c>
      <c r="G419" s="91"/>
      <c r="H419" s="7" t="str">
        <f t="shared" si="19"/>
        <v/>
      </c>
      <c r="I419" s="70" t="str">
        <f>IF(ISERROR(VLOOKUP($B419,'START LİSTE'!$B$6:$G$1254,6,0)),"",VLOOKUP($B419,'START LİSTE'!$B$6:$G$1254,6,0))</f>
        <v/>
      </c>
    </row>
    <row r="420" spans="1:9" ht="18" customHeight="1" x14ac:dyDescent="0.2">
      <c r="A420" s="2" t="str">
        <f t="shared" si="18"/>
        <v/>
      </c>
      <c r="B420" s="3"/>
      <c r="C420" s="4" t="str">
        <f>IF(ISERROR(VLOOKUP(B420,'START LİSTE'!$B$6:$F$1254,2,0)),"",VLOOKUP(B420,'START LİSTE'!$B$6:$F$1254,2,0))</f>
        <v/>
      </c>
      <c r="D420" s="4" t="str">
        <f>IF(ISERROR(VLOOKUP(B420,'START LİSTE'!$B$6:$F$1254,3,0)),"",VLOOKUP(B420,'START LİSTE'!$B$6:$F$1254,3,0))</f>
        <v/>
      </c>
      <c r="E420" s="5" t="str">
        <f>IF(ISERROR(VLOOKUP(B420,'START LİSTE'!$B$6:$F$1254,4,0)),"",VLOOKUP(B420,'START LİSTE'!$B$6:$F$1254,4,0))</f>
        <v/>
      </c>
      <c r="F420" s="6" t="str">
        <f>IF(ISERROR(VLOOKUP($B420,'START LİSTE'!$B$6:$F$1254,5,0)),"",VLOOKUP($B420,'START LİSTE'!$B$6:$F$1254,5,0))</f>
        <v/>
      </c>
      <c r="G420" s="91"/>
      <c r="H420" s="7" t="str">
        <f t="shared" si="19"/>
        <v/>
      </c>
      <c r="I420" s="70" t="str">
        <f>IF(ISERROR(VLOOKUP($B420,'START LİSTE'!$B$6:$G$1254,6,0)),"",VLOOKUP($B420,'START LİSTE'!$B$6:$G$1254,6,0))</f>
        <v/>
      </c>
    </row>
    <row r="421" spans="1:9" ht="18" customHeight="1" x14ac:dyDescent="0.2">
      <c r="A421" s="2" t="str">
        <f t="shared" si="18"/>
        <v/>
      </c>
      <c r="B421" s="3"/>
      <c r="C421" s="4" t="str">
        <f>IF(ISERROR(VLOOKUP(B421,'START LİSTE'!$B$6:$F$1254,2,0)),"",VLOOKUP(B421,'START LİSTE'!$B$6:$F$1254,2,0))</f>
        <v/>
      </c>
      <c r="D421" s="4" t="str">
        <f>IF(ISERROR(VLOOKUP(B421,'START LİSTE'!$B$6:$F$1254,3,0)),"",VLOOKUP(B421,'START LİSTE'!$B$6:$F$1254,3,0))</f>
        <v/>
      </c>
      <c r="E421" s="5" t="str">
        <f>IF(ISERROR(VLOOKUP(B421,'START LİSTE'!$B$6:$F$1254,4,0)),"",VLOOKUP(B421,'START LİSTE'!$B$6:$F$1254,4,0))</f>
        <v/>
      </c>
      <c r="F421" s="6" t="str">
        <f>IF(ISERROR(VLOOKUP($B421,'START LİSTE'!$B$6:$F$1254,5,0)),"",VLOOKUP($B421,'START LİSTE'!$B$6:$F$1254,5,0))</f>
        <v/>
      </c>
      <c r="G421" s="91"/>
      <c r="H421" s="7" t="str">
        <f t="shared" si="19"/>
        <v/>
      </c>
      <c r="I421" s="70" t="str">
        <f>IF(ISERROR(VLOOKUP($B421,'START LİSTE'!$B$6:$G$1254,6,0)),"",VLOOKUP($B421,'START LİSTE'!$B$6:$G$1254,6,0))</f>
        <v/>
      </c>
    </row>
    <row r="422" spans="1:9" ht="18" customHeight="1" x14ac:dyDescent="0.2">
      <c r="A422" s="2" t="str">
        <f t="shared" si="18"/>
        <v/>
      </c>
      <c r="B422" s="3"/>
      <c r="C422" s="4" t="str">
        <f>IF(ISERROR(VLOOKUP(B422,'START LİSTE'!$B$6:$F$1254,2,0)),"",VLOOKUP(B422,'START LİSTE'!$B$6:$F$1254,2,0))</f>
        <v/>
      </c>
      <c r="D422" s="4" t="str">
        <f>IF(ISERROR(VLOOKUP(B422,'START LİSTE'!$B$6:$F$1254,3,0)),"",VLOOKUP(B422,'START LİSTE'!$B$6:$F$1254,3,0))</f>
        <v/>
      </c>
      <c r="E422" s="5" t="str">
        <f>IF(ISERROR(VLOOKUP(B422,'START LİSTE'!$B$6:$F$1254,4,0)),"",VLOOKUP(B422,'START LİSTE'!$B$6:$F$1254,4,0))</f>
        <v/>
      </c>
      <c r="F422" s="6" t="str">
        <f>IF(ISERROR(VLOOKUP($B422,'START LİSTE'!$B$6:$F$1254,5,0)),"",VLOOKUP($B422,'START LİSTE'!$B$6:$F$1254,5,0))</f>
        <v/>
      </c>
      <c r="G422" s="91"/>
      <c r="H422" s="7" t="str">
        <f t="shared" si="19"/>
        <v/>
      </c>
      <c r="I422" s="70" t="str">
        <f>IF(ISERROR(VLOOKUP($B422,'START LİSTE'!$B$6:$G$1254,6,0)),"",VLOOKUP($B422,'START LİSTE'!$B$6:$G$1254,6,0))</f>
        <v/>
      </c>
    </row>
    <row r="423" spans="1:9" ht="18" customHeight="1" x14ac:dyDescent="0.2">
      <c r="A423" s="2" t="str">
        <f t="shared" si="18"/>
        <v/>
      </c>
      <c r="B423" s="3"/>
      <c r="C423" s="4" t="str">
        <f>IF(ISERROR(VLOOKUP(B423,'START LİSTE'!$B$6:$F$1254,2,0)),"",VLOOKUP(B423,'START LİSTE'!$B$6:$F$1254,2,0))</f>
        <v/>
      </c>
      <c r="D423" s="4" t="str">
        <f>IF(ISERROR(VLOOKUP(B423,'START LİSTE'!$B$6:$F$1254,3,0)),"",VLOOKUP(B423,'START LİSTE'!$B$6:$F$1254,3,0))</f>
        <v/>
      </c>
      <c r="E423" s="5" t="str">
        <f>IF(ISERROR(VLOOKUP(B423,'START LİSTE'!$B$6:$F$1254,4,0)),"",VLOOKUP(B423,'START LİSTE'!$B$6:$F$1254,4,0))</f>
        <v/>
      </c>
      <c r="F423" s="6" t="str">
        <f>IF(ISERROR(VLOOKUP($B423,'START LİSTE'!$B$6:$F$1254,5,0)),"",VLOOKUP($B423,'START LİSTE'!$B$6:$F$1254,5,0))</f>
        <v/>
      </c>
      <c r="G423" s="91"/>
      <c r="H423" s="7" t="str">
        <f t="shared" si="19"/>
        <v/>
      </c>
      <c r="I423" s="70" t="str">
        <f>IF(ISERROR(VLOOKUP($B423,'START LİSTE'!$B$6:$G$1254,6,0)),"",VLOOKUP($B423,'START LİSTE'!$B$6:$G$1254,6,0))</f>
        <v/>
      </c>
    </row>
    <row r="424" spans="1:9" ht="18" customHeight="1" x14ac:dyDescent="0.2">
      <c r="A424" s="2" t="str">
        <f t="shared" si="18"/>
        <v/>
      </c>
      <c r="B424" s="3"/>
      <c r="C424" s="4" t="str">
        <f>IF(ISERROR(VLOOKUP(B424,'START LİSTE'!$B$6:$F$1254,2,0)),"",VLOOKUP(B424,'START LİSTE'!$B$6:$F$1254,2,0))</f>
        <v/>
      </c>
      <c r="D424" s="4" t="str">
        <f>IF(ISERROR(VLOOKUP(B424,'START LİSTE'!$B$6:$F$1254,3,0)),"",VLOOKUP(B424,'START LİSTE'!$B$6:$F$1254,3,0))</f>
        <v/>
      </c>
      <c r="E424" s="5" t="str">
        <f>IF(ISERROR(VLOOKUP(B424,'START LİSTE'!$B$6:$F$1254,4,0)),"",VLOOKUP(B424,'START LİSTE'!$B$6:$F$1254,4,0))</f>
        <v/>
      </c>
      <c r="F424" s="6" t="str">
        <f>IF(ISERROR(VLOOKUP($B424,'START LİSTE'!$B$6:$F$1254,5,0)),"",VLOOKUP($B424,'START LİSTE'!$B$6:$F$1254,5,0))</f>
        <v/>
      </c>
      <c r="G424" s="91"/>
      <c r="H424" s="7" t="str">
        <f t="shared" si="19"/>
        <v/>
      </c>
      <c r="I424" s="70" t="str">
        <f>IF(ISERROR(VLOOKUP($B424,'START LİSTE'!$B$6:$G$1254,6,0)),"",VLOOKUP($B424,'START LİSTE'!$B$6:$G$1254,6,0))</f>
        <v/>
      </c>
    </row>
    <row r="425" spans="1:9" ht="18" customHeight="1" x14ac:dyDescent="0.2">
      <c r="A425" s="2" t="str">
        <f t="shared" si="18"/>
        <v/>
      </c>
      <c r="B425" s="3"/>
      <c r="C425" s="4" t="str">
        <f>IF(ISERROR(VLOOKUP(B425,'START LİSTE'!$B$6:$F$1254,2,0)),"",VLOOKUP(B425,'START LİSTE'!$B$6:$F$1254,2,0))</f>
        <v/>
      </c>
      <c r="D425" s="4" t="str">
        <f>IF(ISERROR(VLOOKUP(B425,'START LİSTE'!$B$6:$F$1254,3,0)),"",VLOOKUP(B425,'START LİSTE'!$B$6:$F$1254,3,0))</f>
        <v/>
      </c>
      <c r="E425" s="5" t="str">
        <f>IF(ISERROR(VLOOKUP(B425,'START LİSTE'!$B$6:$F$1254,4,0)),"",VLOOKUP(B425,'START LİSTE'!$B$6:$F$1254,4,0))</f>
        <v/>
      </c>
      <c r="F425" s="6" t="str">
        <f>IF(ISERROR(VLOOKUP($B425,'START LİSTE'!$B$6:$F$1254,5,0)),"",VLOOKUP($B425,'START LİSTE'!$B$6:$F$1254,5,0))</f>
        <v/>
      </c>
      <c r="G425" s="91"/>
      <c r="H425" s="7" t="str">
        <f t="shared" si="19"/>
        <v/>
      </c>
      <c r="I425" s="70" t="str">
        <f>IF(ISERROR(VLOOKUP($B425,'START LİSTE'!$B$6:$G$1254,6,0)),"",VLOOKUP($B425,'START LİSTE'!$B$6:$G$1254,6,0))</f>
        <v/>
      </c>
    </row>
    <row r="426" spans="1:9" ht="18" customHeight="1" x14ac:dyDescent="0.2">
      <c r="A426" s="2" t="str">
        <f t="shared" si="18"/>
        <v/>
      </c>
      <c r="B426" s="3"/>
      <c r="C426" s="4" t="str">
        <f>IF(ISERROR(VLOOKUP(B426,'START LİSTE'!$B$6:$F$1254,2,0)),"",VLOOKUP(B426,'START LİSTE'!$B$6:$F$1254,2,0))</f>
        <v/>
      </c>
      <c r="D426" s="4" t="str">
        <f>IF(ISERROR(VLOOKUP(B426,'START LİSTE'!$B$6:$F$1254,3,0)),"",VLOOKUP(B426,'START LİSTE'!$B$6:$F$1254,3,0))</f>
        <v/>
      </c>
      <c r="E426" s="5" t="str">
        <f>IF(ISERROR(VLOOKUP(B426,'START LİSTE'!$B$6:$F$1254,4,0)),"",VLOOKUP(B426,'START LİSTE'!$B$6:$F$1254,4,0))</f>
        <v/>
      </c>
      <c r="F426" s="6" t="str">
        <f>IF(ISERROR(VLOOKUP($B426,'START LİSTE'!$B$6:$F$1254,5,0)),"",VLOOKUP($B426,'START LİSTE'!$B$6:$F$1254,5,0))</f>
        <v/>
      </c>
      <c r="G426" s="91"/>
      <c r="H426" s="7" t="str">
        <f t="shared" si="19"/>
        <v/>
      </c>
      <c r="I426" s="70" t="str">
        <f>IF(ISERROR(VLOOKUP($B426,'START LİSTE'!$B$6:$G$1254,6,0)),"",VLOOKUP($B426,'START LİSTE'!$B$6:$G$1254,6,0))</f>
        <v/>
      </c>
    </row>
    <row r="427" spans="1:9" ht="18" customHeight="1" x14ac:dyDescent="0.2">
      <c r="A427" s="2" t="str">
        <f t="shared" si="18"/>
        <v/>
      </c>
      <c r="B427" s="3"/>
      <c r="C427" s="4" t="str">
        <f>IF(ISERROR(VLOOKUP(B427,'START LİSTE'!$B$6:$F$1254,2,0)),"",VLOOKUP(B427,'START LİSTE'!$B$6:$F$1254,2,0))</f>
        <v/>
      </c>
      <c r="D427" s="4" t="str">
        <f>IF(ISERROR(VLOOKUP(B427,'START LİSTE'!$B$6:$F$1254,3,0)),"",VLOOKUP(B427,'START LİSTE'!$B$6:$F$1254,3,0))</f>
        <v/>
      </c>
      <c r="E427" s="5" t="str">
        <f>IF(ISERROR(VLOOKUP(B427,'START LİSTE'!$B$6:$F$1254,4,0)),"",VLOOKUP(B427,'START LİSTE'!$B$6:$F$1254,4,0))</f>
        <v/>
      </c>
      <c r="F427" s="6" t="str">
        <f>IF(ISERROR(VLOOKUP($B427,'START LİSTE'!$B$6:$F$1254,5,0)),"",VLOOKUP($B427,'START LİSTE'!$B$6:$F$1254,5,0))</f>
        <v/>
      </c>
      <c r="G427" s="91"/>
      <c r="H427" s="7" t="str">
        <f t="shared" si="19"/>
        <v/>
      </c>
      <c r="I427" s="70" t="str">
        <f>IF(ISERROR(VLOOKUP($B427,'START LİSTE'!$B$6:$G$1254,6,0)),"",VLOOKUP($B427,'START LİSTE'!$B$6:$G$1254,6,0))</f>
        <v/>
      </c>
    </row>
    <row r="428" spans="1:9" ht="18" customHeight="1" x14ac:dyDescent="0.2">
      <c r="A428" s="2" t="str">
        <f t="shared" si="18"/>
        <v/>
      </c>
      <c r="B428" s="3"/>
      <c r="C428" s="4" t="str">
        <f>IF(ISERROR(VLOOKUP(B428,'START LİSTE'!$B$6:$F$1254,2,0)),"",VLOOKUP(B428,'START LİSTE'!$B$6:$F$1254,2,0))</f>
        <v/>
      </c>
      <c r="D428" s="4" t="str">
        <f>IF(ISERROR(VLOOKUP(B428,'START LİSTE'!$B$6:$F$1254,3,0)),"",VLOOKUP(B428,'START LİSTE'!$B$6:$F$1254,3,0))</f>
        <v/>
      </c>
      <c r="E428" s="5" t="str">
        <f>IF(ISERROR(VLOOKUP(B428,'START LİSTE'!$B$6:$F$1254,4,0)),"",VLOOKUP(B428,'START LİSTE'!$B$6:$F$1254,4,0))</f>
        <v/>
      </c>
      <c r="F428" s="6" t="str">
        <f>IF(ISERROR(VLOOKUP($B428,'START LİSTE'!$B$6:$F$1254,5,0)),"",VLOOKUP($B428,'START LİSTE'!$B$6:$F$1254,5,0))</f>
        <v/>
      </c>
      <c r="G428" s="91"/>
      <c r="H428" s="7" t="str">
        <f t="shared" si="19"/>
        <v/>
      </c>
      <c r="I428" s="70" t="str">
        <f>IF(ISERROR(VLOOKUP($B428,'START LİSTE'!$B$6:$G$1254,6,0)),"",VLOOKUP($B428,'START LİSTE'!$B$6:$G$1254,6,0))</f>
        <v/>
      </c>
    </row>
    <row r="429" spans="1:9" ht="18" customHeight="1" x14ac:dyDescent="0.2">
      <c r="A429" s="2" t="str">
        <f t="shared" si="18"/>
        <v/>
      </c>
      <c r="B429" s="3"/>
      <c r="C429" s="4" t="str">
        <f>IF(ISERROR(VLOOKUP(B429,'START LİSTE'!$B$6:$F$1254,2,0)),"",VLOOKUP(B429,'START LİSTE'!$B$6:$F$1254,2,0))</f>
        <v/>
      </c>
      <c r="D429" s="4" t="str">
        <f>IF(ISERROR(VLOOKUP(B429,'START LİSTE'!$B$6:$F$1254,3,0)),"",VLOOKUP(B429,'START LİSTE'!$B$6:$F$1254,3,0))</f>
        <v/>
      </c>
      <c r="E429" s="5" t="str">
        <f>IF(ISERROR(VLOOKUP(B429,'START LİSTE'!$B$6:$F$1254,4,0)),"",VLOOKUP(B429,'START LİSTE'!$B$6:$F$1254,4,0))</f>
        <v/>
      </c>
      <c r="F429" s="6" t="str">
        <f>IF(ISERROR(VLOOKUP($B429,'START LİSTE'!$B$6:$F$1254,5,0)),"",VLOOKUP($B429,'START LİSTE'!$B$6:$F$1254,5,0))</f>
        <v/>
      </c>
      <c r="G429" s="91"/>
      <c r="H429" s="7" t="str">
        <f t="shared" si="19"/>
        <v/>
      </c>
      <c r="I429" s="70" t="str">
        <f>IF(ISERROR(VLOOKUP($B429,'START LİSTE'!$B$6:$G$1254,6,0)),"",VLOOKUP($B429,'START LİSTE'!$B$6:$G$1254,6,0))</f>
        <v/>
      </c>
    </row>
    <row r="430" spans="1:9" ht="18" customHeight="1" x14ac:dyDescent="0.2">
      <c r="A430" s="2" t="str">
        <f t="shared" si="18"/>
        <v/>
      </c>
      <c r="B430" s="3"/>
      <c r="C430" s="4" t="str">
        <f>IF(ISERROR(VLOOKUP(B430,'START LİSTE'!$B$6:$F$1254,2,0)),"",VLOOKUP(B430,'START LİSTE'!$B$6:$F$1254,2,0))</f>
        <v/>
      </c>
      <c r="D430" s="4" t="str">
        <f>IF(ISERROR(VLOOKUP(B430,'START LİSTE'!$B$6:$F$1254,3,0)),"",VLOOKUP(B430,'START LİSTE'!$B$6:$F$1254,3,0))</f>
        <v/>
      </c>
      <c r="E430" s="5" t="str">
        <f>IF(ISERROR(VLOOKUP(B430,'START LİSTE'!$B$6:$F$1254,4,0)),"",VLOOKUP(B430,'START LİSTE'!$B$6:$F$1254,4,0))</f>
        <v/>
      </c>
      <c r="F430" s="6" t="str">
        <f>IF(ISERROR(VLOOKUP($B430,'START LİSTE'!$B$6:$F$1254,5,0)),"",VLOOKUP($B430,'START LİSTE'!$B$6:$F$1254,5,0))</f>
        <v/>
      </c>
      <c r="G430" s="91"/>
      <c r="H430" s="7" t="str">
        <f t="shared" si="19"/>
        <v/>
      </c>
      <c r="I430" s="70" t="str">
        <f>IF(ISERROR(VLOOKUP($B430,'START LİSTE'!$B$6:$G$1254,6,0)),"",VLOOKUP($B430,'START LİSTE'!$B$6:$G$1254,6,0))</f>
        <v/>
      </c>
    </row>
    <row r="431" spans="1:9" ht="18" customHeight="1" x14ac:dyDescent="0.2">
      <c r="A431" s="2" t="str">
        <f t="shared" ref="A431:A455" si="20">IF(B431&lt;&gt;"",A430+1,"")</f>
        <v/>
      </c>
      <c r="B431" s="3"/>
      <c r="C431" s="4" t="str">
        <f>IF(ISERROR(VLOOKUP(B431,'START LİSTE'!$B$6:$F$1254,2,0)),"",VLOOKUP(B431,'START LİSTE'!$B$6:$F$1254,2,0))</f>
        <v/>
      </c>
      <c r="D431" s="4" t="str">
        <f>IF(ISERROR(VLOOKUP(B431,'START LİSTE'!$B$6:$F$1254,3,0)),"",VLOOKUP(B431,'START LİSTE'!$B$6:$F$1254,3,0))</f>
        <v/>
      </c>
      <c r="E431" s="5" t="str">
        <f>IF(ISERROR(VLOOKUP(B431,'START LİSTE'!$B$6:$F$1254,4,0)),"",VLOOKUP(B431,'START LİSTE'!$B$6:$F$1254,4,0))</f>
        <v/>
      </c>
      <c r="F431" s="6" t="str">
        <f>IF(ISERROR(VLOOKUP($B431,'START LİSTE'!$B$6:$F$1254,5,0)),"",VLOOKUP($B431,'START LİSTE'!$B$6:$F$1254,5,0))</f>
        <v/>
      </c>
      <c r="G431" s="91"/>
      <c r="H431" s="7" t="str">
        <f t="shared" ref="H431:H457" si="21">IF(OR(G431="DQ",G431="DNF",G431="DNS"),"-",IF(B431&lt;&gt;"",IF(E431="F",H430,H430+1),""))</f>
        <v/>
      </c>
      <c r="I431" s="70" t="str">
        <f>IF(ISERROR(VLOOKUP($B431,'START LİSTE'!$B$6:$G$1254,6,0)),"",VLOOKUP($B431,'START LİSTE'!$B$6:$G$1254,6,0))</f>
        <v/>
      </c>
    </row>
    <row r="432" spans="1:9" ht="18" customHeight="1" x14ac:dyDescent="0.2">
      <c r="A432" s="2" t="str">
        <f t="shared" si="20"/>
        <v/>
      </c>
      <c r="B432" s="3"/>
      <c r="C432" s="4" t="str">
        <f>IF(ISERROR(VLOOKUP(B432,'START LİSTE'!$B$6:$F$1254,2,0)),"",VLOOKUP(B432,'START LİSTE'!$B$6:$F$1254,2,0))</f>
        <v/>
      </c>
      <c r="D432" s="4" t="str">
        <f>IF(ISERROR(VLOOKUP(B432,'START LİSTE'!$B$6:$F$1254,3,0)),"",VLOOKUP(B432,'START LİSTE'!$B$6:$F$1254,3,0))</f>
        <v/>
      </c>
      <c r="E432" s="5" t="str">
        <f>IF(ISERROR(VLOOKUP(B432,'START LİSTE'!$B$6:$F$1254,4,0)),"",VLOOKUP(B432,'START LİSTE'!$B$6:$F$1254,4,0))</f>
        <v/>
      </c>
      <c r="F432" s="6" t="str">
        <f>IF(ISERROR(VLOOKUP($B432,'START LİSTE'!$B$6:$F$1254,5,0)),"",VLOOKUP($B432,'START LİSTE'!$B$6:$F$1254,5,0))</f>
        <v/>
      </c>
      <c r="G432" s="91"/>
      <c r="H432" s="7" t="str">
        <f t="shared" si="21"/>
        <v/>
      </c>
      <c r="I432" s="70" t="str">
        <f>IF(ISERROR(VLOOKUP($B432,'START LİSTE'!$B$6:$G$1254,6,0)),"",VLOOKUP($B432,'START LİSTE'!$B$6:$G$1254,6,0))</f>
        <v/>
      </c>
    </row>
    <row r="433" spans="1:9" ht="18" customHeight="1" x14ac:dyDescent="0.2">
      <c r="A433" s="2" t="str">
        <f t="shared" si="20"/>
        <v/>
      </c>
      <c r="B433" s="3"/>
      <c r="C433" s="4" t="str">
        <f>IF(ISERROR(VLOOKUP(B433,'START LİSTE'!$B$6:$F$1254,2,0)),"",VLOOKUP(B433,'START LİSTE'!$B$6:$F$1254,2,0))</f>
        <v/>
      </c>
      <c r="D433" s="4" t="str">
        <f>IF(ISERROR(VLOOKUP(B433,'START LİSTE'!$B$6:$F$1254,3,0)),"",VLOOKUP(B433,'START LİSTE'!$B$6:$F$1254,3,0))</f>
        <v/>
      </c>
      <c r="E433" s="5" t="str">
        <f>IF(ISERROR(VLOOKUP(B433,'START LİSTE'!$B$6:$F$1254,4,0)),"",VLOOKUP(B433,'START LİSTE'!$B$6:$F$1254,4,0))</f>
        <v/>
      </c>
      <c r="F433" s="6" t="str">
        <f>IF(ISERROR(VLOOKUP($B433,'START LİSTE'!$B$6:$F$1254,5,0)),"",VLOOKUP($B433,'START LİSTE'!$B$6:$F$1254,5,0))</f>
        <v/>
      </c>
      <c r="G433" s="91"/>
      <c r="H433" s="7" t="str">
        <f t="shared" si="21"/>
        <v/>
      </c>
      <c r="I433" s="70" t="str">
        <f>IF(ISERROR(VLOOKUP($B433,'START LİSTE'!$B$6:$G$1254,6,0)),"",VLOOKUP($B433,'START LİSTE'!$B$6:$G$1254,6,0))</f>
        <v/>
      </c>
    </row>
    <row r="434" spans="1:9" ht="18" customHeight="1" x14ac:dyDescent="0.2">
      <c r="A434" s="2" t="str">
        <f t="shared" si="20"/>
        <v/>
      </c>
      <c r="B434" s="3"/>
      <c r="C434" s="4" t="str">
        <f>IF(ISERROR(VLOOKUP(B434,'START LİSTE'!$B$6:$F$1254,2,0)),"",VLOOKUP(B434,'START LİSTE'!$B$6:$F$1254,2,0))</f>
        <v/>
      </c>
      <c r="D434" s="4" t="str">
        <f>IF(ISERROR(VLOOKUP(B434,'START LİSTE'!$B$6:$F$1254,3,0)),"",VLOOKUP(B434,'START LİSTE'!$B$6:$F$1254,3,0))</f>
        <v/>
      </c>
      <c r="E434" s="5" t="str">
        <f>IF(ISERROR(VLOOKUP(B434,'START LİSTE'!$B$6:$F$1254,4,0)),"",VLOOKUP(B434,'START LİSTE'!$B$6:$F$1254,4,0))</f>
        <v/>
      </c>
      <c r="F434" s="6" t="str">
        <f>IF(ISERROR(VLOOKUP($B434,'START LİSTE'!$B$6:$F$1254,5,0)),"",VLOOKUP($B434,'START LİSTE'!$B$6:$F$1254,5,0))</f>
        <v/>
      </c>
      <c r="G434" s="91"/>
      <c r="H434" s="7" t="str">
        <f t="shared" si="21"/>
        <v/>
      </c>
      <c r="I434" s="70" t="str">
        <f>IF(ISERROR(VLOOKUP($B434,'START LİSTE'!$B$6:$G$1254,6,0)),"",VLOOKUP($B434,'START LİSTE'!$B$6:$G$1254,6,0))</f>
        <v/>
      </c>
    </row>
    <row r="435" spans="1:9" ht="18" customHeight="1" x14ac:dyDescent="0.2">
      <c r="A435" s="2" t="str">
        <f t="shared" si="20"/>
        <v/>
      </c>
      <c r="B435" s="3"/>
      <c r="C435" s="4" t="str">
        <f>IF(ISERROR(VLOOKUP(B435,'START LİSTE'!$B$6:$F$1254,2,0)),"",VLOOKUP(B435,'START LİSTE'!$B$6:$F$1254,2,0))</f>
        <v/>
      </c>
      <c r="D435" s="4" t="str">
        <f>IF(ISERROR(VLOOKUP(B435,'START LİSTE'!$B$6:$F$1254,3,0)),"",VLOOKUP(B435,'START LİSTE'!$B$6:$F$1254,3,0))</f>
        <v/>
      </c>
      <c r="E435" s="5" t="str">
        <f>IF(ISERROR(VLOOKUP(B435,'START LİSTE'!$B$6:$F$1254,4,0)),"",VLOOKUP(B435,'START LİSTE'!$B$6:$F$1254,4,0))</f>
        <v/>
      </c>
      <c r="F435" s="6" t="str">
        <f>IF(ISERROR(VLOOKUP($B435,'START LİSTE'!$B$6:$F$1254,5,0)),"",VLOOKUP($B435,'START LİSTE'!$B$6:$F$1254,5,0))</f>
        <v/>
      </c>
      <c r="G435" s="91"/>
      <c r="H435" s="7" t="str">
        <f t="shared" si="21"/>
        <v/>
      </c>
      <c r="I435" s="70" t="str">
        <f>IF(ISERROR(VLOOKUP($B435,'START LİSTE'!$B$6:$G$1254,6,0)),"",VLOOKUP($B435,'START LİSTE'!$B$6:$G$1254,6,0))</f>
        <v/>
      </c>
    </row>
    <row r="436" spans="1:9" ht="18" customHeight="1" x14ac:dyDescent="0.2">
      <c r="A436" s="2" t="str">
        <f t="shared" si="20"/>
        <v/>
      </c>
      <c r="B436" s="3"/>
      <c r="C436" s="4" t="str">
        <f>IF(ISERROR(VLOOKUP(B436,'START LİSTE'!$B$6:$F$1254,2,0)),"",VLOOKUP(B436,'START LİSTE'!$B$6:$F$1254,2,0))</f>
        <v/>
      </c>
      <c r="D436" s="4" t="str">
        <f>IF(ISERROR(VLOOKUP(B436,'START LİSTE'!$B$6:$F$1254,3,0)),"",VLOOKUP(B436,'START LİSTE'!$B$6:$F$1254,3,0))</f>
        <v/>
      </c>
      <c r="E436" s="5" t="str">
        <f>IF(ISERROR(VLOOKUP(B436,'START LİSTE'!$B$6:$F$1254,4,0)),"",VLOOKUP(B436,'START LİSTE'!$B$6:$F$1254,4,0))</f>
        <v/>
      </c>
      <c r="F436" s="6" t="str">
        <f>IF(ISERROR(VLOOKUP($B436,'START LİSTE'!$B$6:$F$1254,5,0)),"",VLOOKUP($B436,'START LİSTE'!$B$6:$F$1254,5,0))</f>
        <v/>
      </c>
      <c r="G436" s="91"/>
      <c r="H436" s="7" t="str">
        <f t="shared" si="21"/>
        <v/>
      </c>
      <c r="I436" s="70" t="str">
        <f>IF(ISERROR(VLOOKUP($B436,'START LİSTE'!$B$6:$G$1254,6,0)),"",VLOOKUP($B436,'START LİSTE'!$B$6:$G$1254,6,0))</f>
        <v/>
      </c>
    </row>
    <row r="437" spans="1:9" ht="18" customHeight="1" x14ac:dyDescent="0.2">
      <c r="A437" s="2" t="str">
        <f t="shared" si="20"/>
        <v/>
      </c>
      <c r="B437" s="3"/>
      <c r="C437" s="4" t="str">
        <f>IF(ISERROR(VLOOKUP(B437,'START LİSTE'!$B$6:$F$1254,2,0)),"",VLOOKUP(B437,'START LİSTE'!$B$6:$F$1254,2,0))</f>
        <v/>
      </c>
      <c r="D437" s="4" t="str">
        <f>IF(ISERROR(VLOOKUP(B437,'START LİSTE'!$B$6:$F$1254,3,0)),"",VLOOKUP(B437,'START LİSTE'!$B$6:$F$1254,3,0))</f>
        <v/>
      </c>
      <c r="E437" s="5" t="str">
        <f>IF(ISERROR(VLOOKUP(B437,'START LİSTE'!$B$6:$F$1254,4,0)),"",VLOOKUP(B437,'START LİSTE'!$B$6:$F$1254,4,0))</f>
        <v/>
      </c>
      <c r="F437" s="6" t="str">
        <f>IF(ISERROR(VLOOKUP($B437,'START LİSTE'!$B$6:$F$1254,5,0)),"",VLOOKUP($B437,'START LİSTE'!$B$6:$F$1254,5,0))</f>
        <v/>
      </c>
      <c r="G437" s="91"/>
      <c r="H437" s="7" t="str">
        <f t="shared" si="21"/>
        <v/>
      </c>
      <c r="I437" s="70" t="str">
        <f>IF(ISERROR(VLOOKUP($B437,'START LİSTE'!$B$6:$G$1254,6,0)),"",VLOOKUP($B437,'START LİSTE'!$B$6:$G$1254,6,0))</f>
        <v/>
      </c>
    </row>
    <row r="438" spans="1:9" ht="18" customHeight="1" x14ac:dyDescent="0.2">
      <c r="A438" s="2" t="str">
        <f t="shared" si="20"/>
        <v/>
      </c>
      <c r="B438" s="3"/>
      <c r="C438" s="4" t="str">
        <f>IF(ISERROR(VLOOKUP(B438,'START LİSTE'!$B$6:$F$1254,2,0)),"",VLOOKUP(B438,'START LİSTE'!$B$6:$F$1254,2,0))</f>
        <v/>
      </c>
      <c r="D438" s="4" t="str">
        <f>IF(ISERROR(VLOOKUP(B438,'START LİSTE'!$B$6:$F$1254,3,0)),"",VLOOKUP(B438,'START LİSTE'!$B$6:$F$1254,3,0))</f>
        <v/>
      </c>
      <c r="E438" s="5" t="str">
        <f>IF(ISERROR(VLOOKUP(B438,'START LİSTE'!$B$6:$F$1254,4,0)),"",VLOOKUP(B438,'START LİSTE'!$B$6:$F$1254,4,0))</f>
        <v/>
      </c>
      <c r="F438" s="6" t="str">
        <f>IF(ISERROR(VLOOKUP($B438,'START LİSTE'!$B$6:$F$1254,5,0)),"",VLOOKUP($B438,'START LİSTE'!$B$6:$F$1254,5,0))</f>
        <v/>
      </c>
      <c r="G438" s="91"/>
      <c r="H438" s="7" t="str">
        <f t="shared" si="21"/>
        <v/>
      </c>
      <c r="I438" s="70" t="str">
        <f>IF(ISERROR(VLOOKUP($B438,'START LİSTE'!$B$6:$G$1254,6,0)),"",VLOOKUP($B438,'START LİSTE'!$B$6:$G$1254,6,0))</f>
        <v/>
      </c>
    </row>
    <row r="439" spans="1:9" ht="18" customHeight="1" x14ac:dyDescent="0.2">
      <c r="A439" s="2" t="str">
        <f t="shared" si="20"/>
        <v/>
      </c>
      <c r="B439" s="3"/>
      <c r="C439" s="4" t="str">
        <f>IF(ISERROR(VLOOKUP(B439,'START LİSTE'!$B$6:$F$1254,2,0)),"",VLOOKUP(B439,'START LİSTE'!$B$6:$F$1254,2,0))</f>
        <v/>
      </c>
      <c r="D439" s="4" t="str">
        <f>IF(ISERROR(VLOOKUP(B439,'START LİSTE'!$B$6:$F$1254,3,0)),"",VLOOKUP(B439,'START LİSTE'!$B$6:$F$1254,3,0))</f>
        <v/>
      </c>
      <c r="E439" s="5" t="str">
        <f>IF(ISERROR(VLOOKUP(B439,'START LİSTE'!$B$6:$F$1254,4,0)),"",VLOOKUP(B439,'START LİSTE'!$B$6:$F$1254,4,0))</f>
        <v/>
      </c>
      <c r="F439" s="6" t="str">
        <f>IF(ISERROR(VLOOKUP($B439,'START LİSTE'!$B$6:$F$1254,5,0)),"",VLOOKUP($B439,'START LİSTE'!$B$6:$F$1254,5,0))</f>
        <v/>
      </c>
      <c r="G439" s="91"/>
      <c r="H439" s="7" t="str">
        <f t="shared" si="21"/>
        <v/>
      </c>
      <c r="I439" s="70" t="str">
        <f>IF(ISERROR(VLOOKUP($B439,'START LİSTE'!$B$6:$G$1254,6,0)),"",VLOOKUP($B439,'START LİSTE'!$B$6:$G$1254,6,0))</f>
        <v/>
      </c>
    </row>
    <row r="440" spans="1:9" ht="18" customHeight="1" x14ac:dyDescent="0.2">
      <c r="A440" s="2" t="str">
        <f t="shared" si="20"/>
        <v/>
      </c>
      <c r="B440" s="3"/>
      <c r="C440" s="4" t="str">
        <f>IF(ISERROR(VLOOKUP(B440,'START LİSTE'!$B$6:$F$1254,2,0)),"",VLOOKUP(B440,'START LİSTE'!$B$6:$F$1254,2,0))</f>
        <v/>
      </c>
      <c r="D440" s="4" t="str">
        <f>IF(ISERROR(VLOOKUP(B440,'START LİSTE'!$B$6:$F$1254,3,0)),"",VLOOKUP(B440,'START LİSTE'!$B$6:$F$1254,3,0))</f>
        <v/>
      </c>
      <c r="E440" s="5" t="str">
        <f>IF(ISERROR(VLOOKUP(B440,'START LİSTE'!$B$6:$F$1254,4,0)),"",VLOOKUP(B440,'START LİSTE'!$B$6:$F$1254,4,0))</f>
        <v/>
      </c>
      <c r="F440" s="6" t="str">
        <f>IF(ISERROR(VLOOKUP($B440,'START LİSTE'!$B$6:$F$1254,5,0)),"",VLOOKUP($B440,'START LİSTE'!$B$6:$F$1254,5,0))</f>
        <v/>
      </c>
      <c r="G440" s="91"/>
      <c r="H440" s="7" t="str">
        <f t="shared" si="21"/>
        <v/>
      </c>
      <c r="I440" s="70" t="str">
        <f>IF(ISERROR(VLOOKUP($B440,'START LİSTE'!$B$6:$G$1254,6,0)),"",VLOOKUP($B440,'START LİSTE'!$B$6:$G$1254,6,0))</f>
        <v/>
      </c>
    </row>
    <row r="441" spans="1:9" ht="18" customHeight="1" x14ac:dyDescent="0.2">
      <c r="A441" s="2" t="str">
        <f t="shared" si="20"/>
        <v/>
      </c>
      <c r="B441" s="3"/>
      <c r="C441" s="4" t="str">
        <f>IF(ISERROR(VLOOKUP(B441,'START LİSTE'!$B$6:$F$1254,2,0)),"",VLOOKUP(B441,'START LİSTE'!$B$6:$F$1254,2,0))</f>
        <v/>
      </c>
      <c r="D441" s="4" t="str">
        <f>IF(ISERROR(VLOOKUP(B441,'START LİSTE'!$B$6:$F$1254,3,0)),"",VLOOKUP(B441,'START LİSTE'!$B$6:$F$1254,3,0))</f>
        <v/>
      </c>
      <c r="E441" s="5" t="str">
        <f>IF(ISERROR(VLOOKUP(B441,'START LİSTE'!$B$6:$F$1254,4,0)),"",VLOOKUP(B441,'START LİSTE'!$B$6:$F$1254,4,0))</f>
        <v/>
      </c>
      <c r="F441" s="6" t="str">
        <f>IF(ISERROR(VLOOKUP($B441,'START LİSTE'!$B$6:$F$1254,5,0)),"",VLOOKUP($B441,'START LİSTE'!$B$6:$F$1254,5,0))</f>
        <v/>
      </c>
      <c r="G441" s="91"/>
      <c r="H441" s="7" t="str">
        <f t="shared" si="21"/>
        <v/>
      </c>
      <c r="I441" s="70" t="str">
        <f>IF(ISERROR(VLOOKUP($B441,'START LİSTE'!$B$6:$G$1254,6,0)),"",VLOOKUP($B441,'START LİSTE'!$B$6:$G$1254,6,0))</f>
        <v/>
      </c>
    </row>
    <row r="442" spans="1:9" ht="18" customHeight="1" x14ac:dyDescent="0.2">
      <c r="A442" s="2" t="str">
        <f t="shared" si="20"/>
        <v/>
      </c>
      <c r="B442" s="3"/>
      <c r="C442" s="4" t="str">
        <f>IF(ISERROR(VLOOKUP(B442,'START LİSTE'!$B$6:$F$1254,2,0)),"",VLOOKUP(B442,'START LİSTE'!$B$6:$F$1254,2,0))</f>
        <v/>
      </c>
      <c r="D442" s="4" t="str">
        <f>IF(ISERROR(VLOOKUP(B442,'START LİSTE'!$B$6:$F$1254,3,0)),"",VLOOKUP(B442,'START LİSTE'!$B$6:$F$1254,3,0))</f>
        <v/>
      </c>
      <c r="E442" s="5" t="str">
        <f>IF(ISERROR(VLOOKUP(B442,'START LİSTE'!$B$6:$F$1254,4,0)),"",VLOOKUP(B442,'START LİSTE'!$B$6:$F$1254,4,0))</f>
        <v/>
      </c>
      <c r="F442" s="6" t="str">
        <f>IF(ISERROR(VLOOKUP($B442,'START LİSTE'!$B$6:$F$1254,5,0)),"",VLOOKUP($B442,'START LİSTE'!$B$6:$F$1254,5,0))</f>
        <v/>
      </c>
      <c r="G442" s="91"/>
      <c r="H442" s="7" t="str">
        <f t="shared" si="21"/>
        <v/>
      </c>
      <c r="I442" s="70" t="str">
        <f>IF(ISERROR(VLOOKUP($B442,'START LİSTE'!$B$6:$G$1254,6,0)),"",VLOOKUP($B442,'START LİSTE'!$B$6:$G$1254,6,0))</f>
        <v/>
      </c>
    </row>
    <row r="443" spans="1:9" ht="18" customHeight="1" x14ac:dyDescent="0.2">
      <c r="A443" s="2" t="str">
        <f t="shared" si="20"/>
        <v/>
      </c>
      <c r="B443" s="3"/>
      <c r="C443" s="4" t="str">
        <f>IF(ISERROR(VLOOKUP(B443,'START LİSTE'!$B$6:$F$1254,2,0)),"",VLOOKUP(B443,'START LİSTE'!$B$6:$F$1254,2,0))</f>
        <v/>
      </c>
      <c r="D443" s="4" t="str">
        <f>IF(ISERROR(VLOOKUP(B443,'START LİSTE'!$B$6:$F$1254,3,0)),"",VLOOKUP(B443,'START LİSTE'!$B$6:$F$1254,3,0))</f>
        <v/>
      </c>
      <c r="E443" s="5" t="str">
        <f>IF(ISERROR(VLOOKUP(B443,'START LİSTE'!$B$6:$F$1254,4,0)),"",VLOOKUP(B443,'START LİSTE'!$B$6:$F$1254,4,0))</f>
        <v/>
      </c>
      <c r="F443" s="6" t="str">
        <f>IF(ISERROR(VLOOKUP($B443,'START LİSTE'!$B$6:$F$1254,5,0)),"",VLOOKUP($B443,'START LİSTE'!$B$6:$F$1254,5,0))</f>
        <v/>
      </c>
      <c r="G443" s="91"/>
      <c r="H443" s="7" t="str">
        <f t="shared" si="21"/>
        <v/>
      </c>
      <c r="I443" s="70" t="str">
        <f>IF(ISERROR(VLOOKUP($B443,'START LİSTE'!$B$6:$G$1254,6,0)),"",VLOOKUP($B443,'START LİSTE'!$B$6:$G$1254,6,0))</f>
        <v/>
      </c>
    </row>
    <row r="444" spans="1:9" ht="18" customHeight="1" x14ac:dyDescent="0.2">
      <c r="A444" s="2" t="str">
        <f t="shared" si="20"/>
        <v/>
      </c>
      <c r="B444" s="3"/>
      <c r="C444" s="4" t="str">
        <f>IF(ISERROR(VLOOKUP(B444,'START LİSTE'!$B$6:$F$1254,2,0)),"",VLOOKUP(B444,'START LİSTE'!$B$6:$F$1254,2,0))</f>
        <v/>
      </c>
      <c r="D444" s="4" t="str">
        <f>IF(ISERROR(VLOOKUP(B444,'START LİSTE'!$B$6:$F$1254,3,0)),"",VLOOKUP(B444,'START LİSTE'!$B$6:$F$1254,3,0))</f>
        <v/>
      </c>
      <c r="E444" s="5" t="str">
        <f>IF(ISERROR(VLOOKUP(B444,'START LİSTE'!$B$6:$F$1254,4,0)),"",VLOOKUP(B444,'START LİSTE'!$B$6:$F$1254,4,0))</f>
        <v/>
      </c>
      <c r="F444" s="6" t="str">
        <f>IF(ISERROR(VLOOKUP($B444,'START LİSTE'!$B$6:$F$1254,5,0)),"",VLOOKUP($B444,'START LİSTE'!$B$6:$F$1254,5,0))</f>
        <v/>
      </c>
      <c r="G444" s="91"/>
      <c r="H444" s="7" t="str">
        <f t="shared" si="21"/>
        <v/>
      </c>
      <c r="I444" s="70" t="str">
        <f>IF(ISERROR(VLOOKUP($B444,'START LİSTE'!$B$6:$G$1254,6,0)),"",VLOOKUP($B444,'START LİSTE'!$B$6:$G$1254,6,0))</f>
        <v/>
      </c>
    </row>
    <row r="445" spans="1:9" ht="18" customHeight="1" x14ac:dyDescent="0.2">
      <c r="A445" s="2" t="str">
        <f t="shared" si="20"/>
        <v/>
      </c>
      <c r="B445" s="3"/>
      <c r="C445" s="4" t="str">
        <f>IF(ISERROR(VLOOKUP(B445,'START LİSTE'!$B$6:$F$1254,2,0)),"",VLOOKUP(B445,'START LİSTE'!$B$6:$F$1254,2,0))</f>
        <v/>
      </c>
      <c r="D445" s="4" t="str">
        <f>IF(ISERROR(VLOOKUP(B445,'START LİSTE'!$B$6:$F$1254,3,0)),"",VLOOKUP(B445,'START LİSTE'!$B$6:$F$1254,3,0))</f>
        <v/>
      </c>
      <c r="E445" s="5" t="str">
        <f>IF(ISERROR(VLOOKUP(B445,'START LİSTE'!$B$6:$F$1254,4,0)),"",VLOOKUP(B445,'START LİSTE'!$B$6:$F$1254,4,0))</f>
        <v/>
      </c>
      <c r="F445" s="6" t="str">
        <f>IF(ISERROR(VLOOKUP($B445,'START LİSTE'!$B$6:$F$1254,5,0)),"",VLOOKUP($B445,'START LİSTE'!$B$6:$F$1254,5,0))</f>
        <v/>
      </c>
      <c r="G445" s="91"/>
      <c r="H445" s="7" t="str">
        <f t="shared" si="21"/>
        <v/>
      </c>
      <c r="I445" s="70" t="str">
        <f>IF(ISERROR(VLOOKUP($B445,'START LİSTE'!$B$6:$G$1254,6,0)),"",VLOOKUP($B445,'START LİSTE'!$B$6:$G$1254,6,0))</f>
        <v/>
      </c>
    </row>
    <row r="446" spans="1:9" ht="18" customHeight="1" x14ac:dyDescent="0.2">
      <c r="A446" s="2" t="str">
        <f t="shared" si="20"/>
        <v/>
      </c>
      <c r="B446" s="3"/>
      <c r="C446" s="4" t="str">
        <f>IF(ISERROR(VLOOKUP(B446,'START LİSTE'!$B$6:$F$1254,2,0)),"",VLOOKUP(B446,'START LİSTE'!$B$6:$F$1254,2,0))</f>
        <v/>
      </c>
      <c r="D446" s="4" t="str">
        <f>IF(ISERROR(VLOOKUP(B446,'START LİSTE'!$B$6:$F$1254,3,0)),"",VLOOKUP(B446,'START LİSTE'!$B$6:$F$1254,3,0))</f>
        <v/>
      </c>
      <c r="E446" s="5" t="str">
        <f>IF(ISERROR(VLOOKUP(B446,'START LİSTE'!$B$6:$F$1254,4,0)),"",VLOOKUP(B446,'START LİSTE'!$B$6:$F$1254,4,0))</f>
        <v/>
      </c>
      <c r="F446" s="6" t="str">
        <f>IF(ISERROR(VLOOKUP($B446,'START LİSTE'!$B$6:$F$1254,5,0)),"",VLOOKUP($B446,'START LİSTE'!$B$6:$F$1254,5,0))</f>
        <v/>
      </c>
      <c r="G446" s="91"/>
      <c r="H446" s="7" t="str">
        <f t="shared" si="21"/>
        <v/>
      </c>
      <c r="I446" s="70" t="str">
        <f>IF(ISERROR(VLOOKUP($B446,'START LİSTE'!$B$6:$G$1254,6,0)),"",VLOOKUP($B446,'START LİSTE'!$B$6:$G$1254,6,0))</f>
        <v/>
      </c>
    </row>
    <row r="447" spans="1:9" ht="18" customHeight="1" x14ac:dyDescent="0.2">
      <c r="A447" s="2" t="str">
        <f t="shared" si="20"/>
        <v/>
      </c>
      <c r="B447" s="3"/>
      <c r="C447" s="4" t="str">
        <f>IF(ISERROR(VLOOKUP(B447,'START LİSTE'!$B$6:$F$1254,2,0)),"",VLOOKUP(B447,'START LİSTE'!$B$6:$F$1254,2,0))</f>
        <v/>
      </c>
      <c r="D447" s="4" t="str">
        <f>IF(ISERROR(VLOOKUP(B447,'START LİSTE'!$B$6:$F$1254,3,0)),"",VLOOKUP(B447,'START LİSTE'!$B$6:$F$1254,3,0))</f>
        <v/>
      </c>
      <c r="E447" s="5" t="str">
        <f>IF(ISERROR(VLOOKUP(B447,'START LİSTE'!$B$6:$F$1254,4,0)),"",VLOOKUP(B447,'START LİSTE'!$B$6:$F$1254,4,0))</f>
        <v/>
      </c>
      <c r="F447" s="6" t="str">
        <f>IF(ISERROR(VLOOKUP($B447,'START LİSTE'!$B$6:$F$1254,5,0)),"",VLOOKUP($B447,'START LİSTE'!$B$6:$F$1254,5,0))</f>
        <v/>
      </c>
      <c r="G447" s="91"/>
      <c r="H447" s="7" t="str">
        <f t="shared" si="21"/>
        <v/>
      </c>
      <c r="I447" s="70" t="str">
        <f>IF(ISERROR(VLOOKUP($B447,'START LİSTE'!$B$6:$G$1254,6,0)),"",VLOOKUP($B447,'START LİSTE'!$B$6:$G$1254,6,0))</f>
        <v/>
      </c>
    </row>
    <row r="448" spans="1:9" ht="18" customHeight="1" x14ac:dyDescent="0.2">
      <c r="A448" s="2" t="str">
        <f t="shared" si="20"/>
        <v/>
      </c>
      <c r="B448" s="3"/>
      <c r="C448" s="4" t="str">
        <f>IF(ISERROR(VLOOKUP(B448,'START LİSTE'!$B$6:$F$1254,2,0)),"",VLOOKUP(B448,'START LİSTE'!$B$6:$F$1254,2,0))</f>
        <v/>
      </c>
      <c r="D448" s="4" t="str">
        <f>IF(ISERROR(VLOOKUP(B448,'START LİSTE'!$B$6:$F$1254,3,0)),"",VLOOKUP(B448,'START LİSTE'!$B$6:$F$1254,3,0))</f>
        <v/>
      </c>
      <c r="E448" s="5" t="str">
        <f>IF(ISERROR(VLOOKUP(B448,'START LİSTE'!$B$6:$F$1254,4,0)),"",VLOOKUP(B448,'START LİSTE'!$B$6:$F$1254,4,0))</f>
        <v/>
      </c>
      <c r="F448" s="6" t="str">
        <f>IF(ISERROR(VLOOKUP($B448,'START LİSTE'!$B$6:$F$1254,5,0)),"",VLOOKUP($B448,'START LİSTE'!$B$6:$F$1254,5,0))</f>
        <v/>
      </c>
      <c r="G448" s="91"/>
      <c r="H448" s="7" t="str">
        <f t="shared" si="21"/>
        <v/>
      </c>
      <c r="I448" s="70" t="str">
        <f>IF(ISERROR(VLOOKUP($B448,'START LİSTE'!$B$6:$G$1254,6,0)),"",VLOOKUP($B448,'START LİSTE'!$B$6:$G$1254,6,0))</f>
        <v/>
      </c>
    </row>
    <row r="449" spans="1:9" ht="18" customHeight="1" x14ac:dyDescent="0.2">
      <c r="A449" s="2" t="str">
        <f t="shared" si="20"/>
        <v/>
      </c>
      <c r="B449" s="3"/>
      <c r="C449" s="4" t="str">
        <f>IF(ISERROR(VLOOKUP(B449,'START LİSTE'!$B$6:$F$1254,2,0)),"",VLOOKUP(B449,'START LİSTE'!$B$6:$F$1254,2,0))</f>
        <v/>
      </c>
      <c r="D449" s="4" t="str">
        <f>IF(ISERROR(VLOOKUP(B449,'START LİSTE'!$B$6:$F$1254,3,0)),"",VLOOKUP(B449,'START LİSTE'!$B$6:$F$1254,3,0))</f>
        <v/>
      </c>
      <c r="E449" s="5" t="str">
        <f>IF(ISERROR(VLOOKUP(B449,'START LİSTE'!$B$6:$F$1254,4,0)),"",VLOOKUP(B449,'START LİSTE'!$B$6:$F$1254,4,0))</f>
        <v/>
      </c>
      <c r="F449" s="6" t="str">
        <f>IF(ISERROR(VLOOKUP($B449,'START LİSTE'!$B$6:$F$1254,5,0)),"",VLOOKUP($B449,'START LİSTE'!$B$6:$F$1254,5,0))</f>
        <v/>
      </c>
      <c r="G449" s="91"/>
      <c r="H449" s="7" t="str">
        <f t="shared" si="21"/>
        <v/>
      </c>
      <c r="I449" s="70" t="str">
        <f>IF(ISERROR(VLOOKUP($B449,'START LİSTE'!$B$6:$G$1254,6,0)),"",VLOOKUP($B449,'START LİSTE'!$B$6:$G$1254,6,0))</f>
        <v/>
      </c>
    </row>
    <row r="450" spans="1:9" ht="18" customHeight="1" x14ac:dyDescent="0.2">
      <c r="A450" s="2" t="str">
        <f t="shared" si="20"/>
        <v/>
      </c>
      <c r="B450" s="3"/>
      <c r="C450" s="4" t="str">
        <f>IF(ISERROR(VLOOKUP(B450,'START LİSTE'!$B$6:$F$1254,2,0)),"",VLOOKUP(B450,'START LİSTE'!$B$6:$F$1254,2,0))</f>
        <v/>
      </c>
      <c r="D450" s="4" t="str">
        <f>IF(ISERROR(VLOOKUP(B450,'START LİSTE'!$B$6:$F$1254,3,0)),"",VLOOKUP(B450,'START LİSTE'!$B$6:$F$1254,3,0))</f>
        <v/>
      </c>
      <c r="E450" s="5" t="str">
        <f>IF(ISERROR(VLOOKUP(B450,'START LİSTE'!$B$6:$F$1254,4,0)),"",VLOOKUP(B450,'START LİSTE'!$B$6:$F$1254,4,0))</f>
        <v/>
      </c>
      <c r="F450" s="6" t="str">
        <f>IF(ISERROR(VLOOKUP($B450,'START LİSTE'!$B$6:$F$1254,5,0)),"",VLOOKUP($B450,'START LİSTE'!$B$6:$F$1254,5,0))</f>
        <v/>
      </c>
      <c r="G450" s="91"/>
      <c r="H450" s="7" t="str">
        <f t="shared" si="21"/>
        <v/>
      </c>
      <c r="I450" s="70" t="str">
        <f>IF(ISERROR(VLOOKUP($B450,'START LİSTE'!$B$6:$G$1254,6,0)),"",VLOOKUP($B450,'START LİSTE'!$B$6:$G$1254,6,0))</f>
        <v/>
      </c>
    </row>
    <row r="451" spans="1:9" ht="18" customHeight="1" x14ac:dyDescent="0.2">
      <c r="A451" s="2" t="str">
        <f t="shared" si="20"/>
        <v/>
      </c>
      <c r="B451" s="3"/>
      <c r="C451" s="4" t="str">
        <f>IF(ISERROR(VLOOKUP(B451,'START LİSTE'!$B$6:$F$1254,2,0)),"",VLOOKUP(B451,'START LİSTE'!$B$6:$F$1254,2,0))</f>
        <v/>
      </c>
      <c r="D451" s="4" t="str">
        <f>IF(ISERROR(VLOOKUP(B451,'START LİSTE'!$B$6:$F$1254,3,0)),"",VLOOKUP(B451,'START LİSTE'!$B$6:$F$1254,3,0))</f>
        <v/>
      </c>
      <c r="E451" s="5" t="str">
        <f>IF(ISERROR(VLOOKUP(B451,'START LİSTE'!$B$6:$F$1254,4,0)),"",VLOOKUP(B451,'START LİSTE'!$B$6:$F$1254,4,0))</f>
        <v/>
      </c>
      <c r="F451" s="6" t="str">
        <f>IF(ISERROR(VLOOKUP($B451,'START LİSTE'!$B$6:$F$1254,5,0)),"",VLOOKUP($B451,'START LİSTE'!$B$6:$F$1254,5,0))</f>
        <v/>
      </c>
      <c r="G451" s="91"/>
      <c r="H451" s="7" t="str">
        <f t="shared" si="21"/>
        <v/>
      </c>
      <c r="I451" s="70" t="str">
        <f>IF(ISERROR(VLOOKUP($B451,'START LİSTE'!$B$6:$G$1254,6,0)),"",VLOOKUP($B451,'START LİSTE'!$B$6:$G$1254,6,0))</f>
        <v/>
      </c>
    </row>
    <row r="452" spans="1:9" ht="18" customHeight="1" x14ac:dyDescent="0.2">
      <c r="A452" s="2" t="str">
        <f t="shared" si="20"/>
        <v/>
      </c>
      <c r="B452" s="3"/>
      <c r="C452" s="4" t="str">
        <f>IF(ISERROR(VLOOKUP(B452,'START LİSTE'!$B$6:$F$1254,2,0)),"",VLOOKUP(B452,'START LİSTE'!$B$6:$F$1254,2,0))</f>
        <v/>
      </c>
      <c r="D452" s="4" t="str">
        <f>IF(ISERROR(VLOOKUP(B452,'START LİSTE'!$B$6:$F$1254,3,0)),"",VLOOKUP(B452,'START LİSTE'!$B$6:$F$1254,3,0))</f>
        <v/>
      </c>
      <c r="E452" s="5" t="str">
        <f>IF(ISERROR(VLOOKUP(B452,'START LİSTE'!$B$6:$F$1254,4,0)),"",VLOOKUP(B452,'START LİSTE'!$B$6:$F$1254,4,0))</f>
        <v/>
      </c>
      <c r="F452" s="6" t="str">
        <f>IF(ISERROR(VLOOKUP($B452,'START LİSTE'!$B$6:$F$1254,5,0)),"",VLOOKUP($B452,'START LİSTE'!$B$6:$F$1254,5,0))</f>
        <v/>
      </c>
      <c r="G452" s="91"/>
      <c r="H452" s="7" t="str">
        <f t="shared" si="21"/>
        <v/>
      </c>
      <c r="I452" s="70" t="str">
        <f>IF(ISERROR(VLOOKUP($B452,'START LİSTE'!$B$6:$G$1254,6,0)),"",VLOOKUP($B452,'START LİSTE'!$B$6:$G$1254,6,0))</f>
        <v/>
      </c>
    </row>
    <row r="453" spans="1:9" ht="18" customHeight="1" x14ac:dyDescent="0.2">
      <c r="A453" s="2" t="str">
        <f t="shared" si="20"/>
        <v/>
      </c>
      <c r="B453" s="3"/>
      <c r="C453" s="4" t="str">
        <f>IF(ISERROR(VLOOKUP(B453,'START LİSTE'!$B$6:$F$1254,2,0)),"",VLOOKUP(B453,'START LİSTE'!$B$6:$F$1254,2,0))</f>
        <v/>
      </c>
      <c r="D453" s="4" t="str">
        <f>IF(ISERROR(VLOOKUP(B453,'START LİSTE'!$B$6:$F$1254,3,0)),"",VLOOKUP(B453,'START LİSTE'!$B$6:$F$1254,3,0))</f>
        <v/>
      </c>
      <c r="E453" s="5" t="str">
        <f>IF(ISERROR(VLOOKUP(B453,'START LİSTE'!$B$6:$F$1254,4,0)),"",VLOOKUP(B453,'START LİSTE'!$B$6:$F$1254,4,0))</f>
        <v/>
      </c>
      <c r="F453" s="6" t="str">
        <f>IF(ISERROR(VLOOKUP($B453,'START LİSTE'!$B$6:$F$1254,5,0)),"",VLOOKUP($B453,'START LİSTE'!$B$6:$F$1254,5,0))</f>
        <v/>
      </c>
      <c r="G453" s="91"/>
      <c r="H453" s="7" t="str">
        <f t="shared" si="21"/>
        <v/>
      </c>
      <c r="I453" s="70" t="str">
        <f>IF(ISERROR(VLOOKUP($B453,'START LİSTE'!$B$6:$G$1254,6,0)),"",VLOOKUP($B453,'START LİSTE'!$B$6:$G$1254,6,0))</f>
        <v/>
      </c>
    </row>
    <row r="454" spans="1:9" ht="18" customHeight="1" x14ac:dyDescent="0.2">
      <c r="A454" s="2" t="str">
        <f t="shared" si="20"/>
        <v/>
      </c>
      <c r="B454" s="3"/>
      <c r="C454" s="4" t="str">
        <f>IF(ISERROR(VLOOKUP(B454,'START LİSTE'!$B$6:$F$1254,2,0)),"",VLOOKUP(B454,'START LİSTE'!$B$6:$F$1254,2,0))</f>
        <v/>
      </c>
      <c r="D454" s="4" t="str">
        <f>IF(ISERROR(VLOOKUP(B454,'START LİSTE'!$B$6:$F$1254,3,0)),"",VLOOKUP(B454,'START LİSTE'!$B$6:$F$1254,3,0))</f>
        <v/>
      </c>
      <c r="E454" s="5" t="str">
        <f>IF(ISERROR(VLOOKUP(B454,'START LİSTE'!$B$6:$F$1254,4,0)),"",VLOOKUP(B454,'START LİSTE'!$B$6:$F$1254,4,0))</f>
        <v/>
      </c>
      <c r="F454" s="6" t="str">
        <f>IF(ISERROR(VLOOKUP($B454,'START LİSTE'!$B$6:$F$1254,5,0)),"",VLOOKUP($B454,'START LİSTE'!$B$6:$F$1254,5,0))</f>
        <v/>
      </c>
      <c r="G454" s="91"/>
      <c r="H454" s="7" t="str">
        <f t="shared" si="21"/>
        <v/>
      </c>
      <c r="I454" s="70" t="str">
        <f>IF(ISERROR(VLOOKUP($B454,'START LİSTE'!$B$6:$G$1254,6,0)),"",VLOOKUP($B454,'START LİSTE'!$B$6:$G$1254,6,0))</f>
        <v/>
      </c>
    </row>
    <row r="455" spans="1:9" ht="18" customHeight="1" x14ac:dyDescent="0.2">
      <c r="A455" s="2" t="str">
        <f t="shared" si="20"/>
        <v/>
      </c>
      <c r="B455" s="3"/>
      <c r="C455" s="4" t="str">
        <f>IF(ISERROR(VLOOKUP(B455,'START LİSTE'!$B$6:$F$1254,2,0)),"",VLOOKUP(B455,'START LİSTE'!$B$6:$F$1254,2,0))</f>
        <v/>
      </c>
      <c r="D455" s="4" t="str">
        <f>IF(ISERROR(VLOOKUP(B455,'START LİSTE'!$B$6:$F$1254,3,0)),"",VLOOKUP(B455,'START LİSTE'!$B$6:$F$1254,3,0))</f>
        <v/>
      </c>
      <c r="E455" s="5" t="str">
        <f>IF(ISERROR(VLOOKUP(B455,'START LİSTE'!$B$6:$F$1254,4,0)),"",VLOOKUP(B455,'START LİSTE'!$B$6:$F$1254,4,0))</f>
        <v/>
      </c>
      <c r="F455" s="6" t="str">
        <f>IF(ISERROR(VLOOKUP($B455,'START LİSTE'!$B$6:$F$1254,5,0)),"",VLOOKUP($B455,'START LİSTE'!$B$6:$F$1254,5,0))</f>
        <v/>
      </c>
      <c r="G455" s="91"/>
      <c r="H455" s="7" t="str">
        <f t="shared" si="21"/>
        <v/>
      </c>
      <c r="I455" s="70" t="str">
        <f>IF(ISERROR(VLOOKUP($B455,'START LİSTE'!$B$6:$G$1254,6,0)),"",VLOOKUP($B455,'START LİSTE'!$B$6:$G$1254,6,0))</f>
        <v/>
      </c>
    </row>
    <row r="456" spans="1:9" ht="18" customHeight="1" x14ac:dyDescent="0.2">
      <c r="A456" s="2"/>
      <c r="B456" s="3"/>
      <c r="C456" s="4" t="str">
        <f>IF(ISERROR(VLOOKUP(B456,'START LİSTE'!$B$6:$F$1254,2,0)),"",VLOOKUP(B456,'START LİSTE'!$B$6:$F$1254,2,0))</f>
        <v/>
      </c>
      <c r="D456" s="4" t="str">
        <f>IF(ISERROR(VLOOKUP(B456,'START LİSTE'!$B$6:$F$1254,3,0)),"",VLOOKUP(B456,'START LİSTE'!$B$6:$F$1254,3,0))</f>
        <v/>
      </c>
      <c r="E456" s="5" t="str">
        <f>IF(ISERROR(VLOOKUP(B456,'START LİSTE'!$B$6:$F$1254,4,0)),"",VLOOKUP(B456,'START LİSTE'!$B$6:$F$1254,4,0))</f>
        <v/>
      </c>
      <c r="F456" s="6" t="str">
        <f>IF(ISERROR(VLOOKUP($B456,'START LİSTE'!$B$6:$F$1254,5,0)),"",VLOOKUP($B456,'START LİSTE'!$B$6:$F$1254,5,0))</f>
        <v/>
      </c>
      <c r="G456" s="91"/>
      <c r="H456" s="7" t="str">
        <f t="shared" si="21"/>
        <v/>
      </c>
      <c r="I456" s="70" t="str">
        <f>IF(ISERROR(VLOOKUP($B456,'START LİSTE'!$B$6:$G$1254,6,0)),"",VLOOKUP($B456,'START LİSTE'!$B$6:$G$1254,6,0))</f>
        <v/>
      </c>
    </row>
    <row r="457" spans="1:9" ht="18" customHeight="1" x14ac:dyDescent="0.2">
      <c r="A457" s="2"/>
      <c r="B457" s="3"/>
      <c r="C457" s="4" t="str">
        <f>IF(ISERROR(VLOOKUP(B457,'START LİSTE'!$B$6:$F$1254,2,0)),"",VLOOKUP(B457,'START LİSTE'!$B$6:$F$1254,2,0))</f>
        <v/>
      </c>
      <c r="D457" s="4" t="str">
        <f>IF(ISERROR(VLOOKUP(B457,'START LİSTE'!$B$6:$F$1254,3,0)),"",VLOOKUP(B457,'START LİSTE'!$B$6:$F$1254,3,0))</f>
        <v/>
      </c>
      <c r="E457" s="5" t="str">
        <f>IF(ISERROR(VLOOKUP(B457,'START LİSTE'!$B$6:$F$1254,4,0)),"",VLOOKUP(B457,'START LİSTE'!$B$6:$F$1254,4,0))</f>
        <v/>
      </c>
      <c r="F457" s="6" t="str">
        <f>IF(ISERROR(VLOOKUP($B457,'START LİSTE'!$B$6:$F$1254,5,0)),"",VLOOKUP($B457,'START LİSTE'!$B$6:$F$1254,5,0))</f>
        <v/>
      </c>
      <c r="G457" s="91"/>
      <c r="H457" s="7" t="str">
        <f t="shared" si="21"/>
        <v/>
      </c>
      <c r="I457" s="70" t="str">
        <f>IF(ISERROR(VLOOKUP($B457,'START LİSTE'!$B$6:$G$1254,6,0)),"",VLOOKUP($B457,'START LİSTE'!$B$6:$G$1254,6,0))</f>
        <v/>
      </c>
    </row>
  </sheetData>
  <mergeCells count="5">
    <mergeCell ref="A4:C4"/>
    <mergeCell ref="A1:H1"/>
    <mergeCell ref="A2:H2"/>
    <mergeCell ref="A3:H3"/>
    <mergeCell ref="F4:H4"/>
  </mergeCells>
  <phoneticPr fontId="4" type="noConversion"/>
  <conditionalFormatting sqref="H6:H457">
    <cfRule type="containsText" dxfId="28" priority="2" stopIfTrue="1" operator="containsText" text="$E$7=&quot;F&quot;">
      <formula>NOT(ISERROR(SEARCH("$E$7=""F""",H6)))</formula>
    </cfRule>
    <cfRule type="containsText" dxfId="27" priority="4" stopIfTrue="1" operator="containsText" text="F=E7">
      <formula>NOT(ISERROR(SEARCH("F=E7",H6)))</formula>
    </cfRule>
  </conditionalFormatting>
  <conditionalFormatting sqref="B6:B457">
    <cfRule type="duplicateValues" dxfId="26" priority="10" stopIfTrue="1"/>
  </conditionalFormatting>
  <printOptions horizontalCentered="1"/>
  <pageMargins left="0.55000000000000004" right="0.23622047244094491" top="0.62992125984251968" bottom="0.43307086614173229" header="0.39370078740157483" footer="0.23622047244094491"/>
  <pageSetup paperSize="9" scale="97" fitToHeight="0" orientation="portrait" r:id="rId1"/>
  <headerFooter alignWithMargins="0">
    <oddFooter>&amp;C&amp;P</oddFooter>
  </headerFooter>
  <rowBreaks count="2" manualBreakCount="2">
    <brk id="148" max="7" man="1"/>
    <brk id="197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tabColor rgb="FFFFFF00"/>
  </sheetPr>
  <dimension ref="A1:AZ365"/>
  <sheetViews>
    <sheetView view="pageBreakPreview" zoomScale="98" zoomScaleNormal="100" zoomScaleSheetLayoutView="98" workbookViewId="0">
      <selection activeCell="P26" sqref="P26"/>
    </sheetView>
  </sheetViews>
  <sheetFormatPr defaultColWidth="9.140625" defaultRowHeight="12.75" x14ac:dyDescent="0.2"/>
  <cols>
    <col min="1" max="1" width="6.5703125" style="56" customWidth="1"/>
    <col min="2" max="2" width="30.28515625" style="53" customWidth="1"/>
    <col min="3" max="3" width="6.7109375" style="53" customWidth="1"/>
    <col min="4" max="4" width="26.28515625" style="53" customWidth="1"/>
    <col min="5" max="5" width="6.5703125" style="53" bestFit="1" customWidth="1"/>
    <col min="6" max="6" width="7.7109375" style="111" customWidth="1"/>
    <col min="7" max="7" width="10.28515625" style="53" hidden="1" customWidth="1"/>
    <col min="8" max="8" width="7.7109375" style="53" customWidth="1"/>
    <col min="9" max="9" width="11.5703125" style="53" hidden="1" customWidth="1"/>
    <col min="10" max="10" width="7.42578125" style="56" customWidth="1"/>
    <col min="11" max="11" width="8.85546875" style="53" customWidth="1"/>
    <col min="12" max="51" width="9.140625" style="53"/>
    <col min="52" max="52" width="12.85546875" style="57" hidden="1" customWidth="1"/>
    <col min="53" max="16384" width="9.140625" style="53"/>
  </cols>
  <sheetData>
    <row r="1" spans="1:52" s="1" customFormat="1" ht="59.25" customHeight="1" x14ac:dyDescent="0.2">
      <c r="A1" s="193" t="str">
        <f>KAPAK!A2</f>
        <v>Gençlik ve Spor Bakanlığı
Spor Genel Müdürlüğü
Spor Faaliyetleri Daire Başkanlığı
Okul Sporları Şubesi</v>
      </c>
      <c r="B1" s="193"/>
      <c r="C1" s="193"/>
      <c r="D1" s="193"/>
      <c r="E1" s="193"/>
      <c r="F1" s="193"/>
      <c r="G1" s="193"/>
      <c r="H1" s="193"/>
      <c r="I1" s="193"/>
      <c r="J1" s="193"/>
      <c r="AZ1" s="24"/>
    </row>
    <row r="2" spans="1:52" s="1" customFormat="1" ht="15.75" x14ac:dyDescent="0.2">
      <c r="A2" s="194" t="str">
        <f>KAPAK!B26</f>
        <v>CUMHURİYET KOŞUSU</v>
      </c>
      <c r="B2" s="194"/>
      <c r="C2" s="194"/>
      <c r="D2" s="194"/>
      <c r="E2" s="194"/>
      <c r="F2" s="194"/>
      <c r="G2" s="194"/>
      <c r="H2" s="194"/>
      <c r="I2" s="194"/>
      <c r="J2" s="194"/>
      <c r="AZ2" s="24"/>
    </row>
    <row r="3" spans="1:52" s="1" customFormat="1" ht="14.25" x14ac:dyDescent="0.2">
      <c r="A3" s="195" t="str">
        <f>KAPAK!B29</f>
        <v>ÇANAKKALE</v>
      </c>
      <c r="B3" s="195"/>
      <c r="C3" s="195"/>
      <c r="D3" s="195"/>
      <c r="E3" s="195"/>
      <c r="F3" s="195"/>
      <c r="G3" s="195"/>
      <c r="H3" s="195"/>
      <c r="I3" s="195"/>
      <c r="J3" s="195"/>
      <c r="AZ3" s="24"/>
    </row>
    <row r="4" spans="1:52" s="1" customFormat="1" ht="18" customHeight="1" x14ac:dyDescent="0.2">
      <c r="A4" s="92" t="str">
        <f>KAPAK!B28</f>
        <v>2014-2015 DOĞUMLU KIZLAR</v>
      </c>
      <c r="B4" s="92"/>
      <c r="C4" s="196" t="str">
        <f>KAPAK!B27</f>
        <v>800 M</v>
      </c>
      <c r="D4" s="196"/>
      <c r="E4" s="93"/>
      <c r="F4" s="192">
        <f>KAPAK!B30</f>
        <v>45953.541666666664</v>
      </c>
      <c r="G4" s="192"/>
      <c r="H4" s="192"/>
      <c r="I4" s="192"/>
      <c r="J4" s="192"/>
      <c r="AZ4" s="24"/>
    </row>
    <row r="5" spans="1:52" s="25" customFormat="1" ht="30" customHeight="1" x14ac:dyDescent="0.2">
      <c r="A5" s="94" t="s">
        <v>5</v>
      </c>
      <c r="B5" s="95" t="s">
        <v>17</v>
      </c>
      <c r="C5" s="98" t="s">
        <v>1</v>
      </c>
      <c r="D5" s="95" t="s">
        <v>3</v>
      </c>
      <c r="E5" s="95" t="s">
        <v>8</v>
      </c>
      <c r="F5" s="106" t="s">
        <v>7</v>
      </c>
      <c r="G5" s="95" t="s">
        <v>9</v>
      </c>
      <c r="H5" s="95" t="s">
        <v>15</v>
      </c>
      <c r="I5" s="99" t="s">
        <v>16</v>
      </c>
      <c r="J5" s="95" t="s">
        <v>6</v>
      </c>
      <c r="K5" s="26"/>
      <c r="L5" s="26"/>
      <c r="M5" s="26"/>
      <c r="AZ5" s="27"/>
    </row>
    <row r="6" spans="1:52" s="36" customFormat="1" ht="15" customHeight="1" x14ac:dyDescent="0.2">
      <c r="A6" s="28"/>
      <c r="B6" s="30"/>
      <c r="C6" s="31">
        <v>1861</v>
      </c>
      <c r="D6" s="32" t="str">
        <f>IF(ISERROR(VLOOKUP($C6,'START LİSTE'!$B$6:$G$1026,2,0)),"",VLOOKUP($C6,'START LİSTE'!$B$6:$G$1026,2,0))</f>
        <v>Eylül Kaya</v>
      </c>
      <c r="E6" s="33" t="str">
        <f>IF(ISERROR(VLOOKUP($C6,'START LİSTE'!$B$6:$G$1026,4,0)),"",VLOOKUP($C6,'START LİSTE'!$B$6:$G$1026,4,0))</f>
        <v>T</v>
      </c>
      <c r="F6" s="107">
        <f>IF(ISERROR(VLOOKUP($C6,'FERDİ SONUÇ'!$B$6:$H$1027,6,0)),"",VLOOKUP($C6,'FERDİ SONUÇ'!$B$6:$H$1027,6,0))</f>
        <v>419</v>
      </c>
      <c r="G6" s="34">
        <f>IF(OR(E6="",F6="DQ", F6="DNF", F6="DNS", F6=""),"-",VLOOKUP(C6,'FERDİ SONUÇ'!$B$6:$H$1027,7,0))</f>
        <v>20</v>
      </c>
      <c r="H6" s="34">
        <f>IF(OR(E6="",E6="F",F6="DQ", F6="DNF", F6="DNS", F6=""),"-",VLOOKUP(C6,'FERDİ SONUÇ'!$B$6:$H$1027,7,0))</f>
        <v>20</v>
      </c>
      <c r="I6" s="35">
        <f>IF(ISERROR(SMALL(H6:H11,1)),"-",SMALL(H6:H11,1))</f>
        <v>9</v>
      </c>
      <c r="J6" s="29"/>
      <c r="AZ6" s="37">
        <v>1000</v>
      </c>
    </row>
    <row r="7" spans="1:52" s="36" customFormat="1" ht="15" customHeight="1" x14ac:dyDescent="0.2">
      <c r="A7" s="38"/>
      <c r="B7" s="40"/>
      <c r="C7" s="41">
        <v>1862</v>
      </c>
      <c r="D7" s="42" t="str">
        <f>IF(ISERROR(VLOOKUP($C7,'START LİSTE'!$B$6:$G$1026,2,0)),"",VLOOKUP($C7,'START LİSTE'!$B$6:$G$1026,2,0))</f>
        <v xml:space="preserve">Miray Su AKKAYA </v>
      </c>
      <c r="E7" s="43" t="str">
        <f>IF(ISERROR(VLOOKUP($C7,'START LİSTE'!$B$6:$G$1026,4,0)),"",VLOOKUP($C7,'START LİSTE'!$B$6:$G$1026,4,0))</f>
        <v>T</v>
      </c>
      <c r="F7" s="108">
        <f>IF(ISERROR(VLOOKUP($C7,'FERDİ SONUÇ'!$B$6:$H$1027,6,0)),"",VLOOKUP($C7,'FERDİ SONUÇ'!$B$6:$H$1027,6,0))</f>
        <v>353</v>
      </c>
      <c r="G7" s="44">
        <f>IF(OR(E7="",F7="DQ", F7="DNF", F7="DNS", F7=""),"-",VLOOKUP(C7,'FERDİ SONUÇ'!$B$6:$H$1027,7,0))</f>
        <v>16</v>
      </c>
      <c r="H7" s="44">
        <f>IF(OR(E7="",E7="F",F7="DQ", F7="DNF", F7="DNS", F7=""),"-",VLOOKUP(C7,'FERDİ SONUÇ'!$B$6:$H$1027,7,0))</f>
        <v>16</v>
      </c>
      <c r="I7" s="45">
        <f>IF(ISERROR(SMALL(H6:H11,2)),"-",SMALL(H6:H11,2))</f>
        <v>16</v>
      </c>
      <c r="J7" s="39"/>
      <c r="AZ7" s="37">
        <v>1001</v>
      </c>
    </row>
    <row r="8" spans="1:52" s="36" customFormat="1" ht="15" customHeight="1" x14ac:dyDescent="0.2">
      <c r="A8" s="59">
        <f>IF(AND(B8&lt;&gt;"",J8&lt;&gt;"DQ"),COUNT(J$6:J$365)-(RANK(J8,J$6:J$365)+COUNTIF(J$6:J8,J8))+2,IF(C6&lt;&gt;"",AZ8,""))</f>
        <v>2</v>
      </c>
      <c r="B8" s="40" t="str">
        <f>IF(ISERROR(VLOOKUP(C6,'START LİSTE'!$B$6:$G$1026,3,0)),"",VLOOKUP(C6,'START LİSTE'!$B$6:$G$1026,3,0))</f>
        <v>ÇİÇEKLİDEDE ÖZEL İDARE O.O.</v>
      </c>
      <c r="C8" s="41">
        <v>1870</v>
      </c>
      <c r="D8" s="42" t="str">
        <f>IF(ISERROR(VLOOKUP($C8,'START LİSTE'!$B$6:$G$1026,2,0)),"",VLOOKUP($C8,'START LİSTE'!$B$6:$G$1026,2,0))</f>
        <v>Elif Eylül YURTSEVEN</v>
      </c>
      <c r="E8" s="43" t="str">
        <f>IF(ISERROR(VLOOKUP($C8,'START LİSTE'!$B$6:$G$1026,4,0)),"",VLOOKUP($C8,'START LİSTE'!$B$6:$G$1026,4,0))</f>
        <v>T</v>
      </c>
      <c r="F8" s="108">
        <f>IF(ISERROR(VLOOKUP($C8,'FERDİ SONUÇ'!$B$6:$H$1027,6,0)),"",VLOOKUP($C8,'FERDİ SONUÇ'!$B$6:$H$1027,6,0))</f>
        <v>405</v>
      </c>
      <c r="G8" s="44">
        <f>IF(OR(E8="",F8="DQ", F8="DNF", F8="DNS", F8=""),"-",VLOOKUP(C8,'FERDİ SONUÇ'!$B$6:$H$1027,7,0))</f>
        <v>17</v>
      </c>
      <c r="H8" s="44">
        <f>IF(OR(E8="",E8="F",F8="DQ", F8="DNF", F8="DNS", F8=""),"-",VLOOKUP(C8,'FERDİ SONUÇ'!$B$6:$H$1027,7,0))</f>
        <v>17</v>
      </c>
      <c r="I8" s="45">
        <f>IF(ISERROR(SMALL(H6:H11,3)),"-",SMALL(H6:H11,3))</f>
        <v>17</v>
      </c>
      <c r="J8" s="58">
        <f>IF(C6="","",IF(OR(I6="-",I7="-",I8="-",I9="-"),"DQ",SUM(I6,I7,I8,I9)))</f>
        <v>60</v>
      </c>
      <c r="AZ8" s="37">
        <v>1002</v>
      </c>
    </row>
    <row r="9" spans="1:52" s="36" customFormat="1" ht="15" customHeight="1" x14ac:dyDescent="0.2">
      <c r="A9" s="38"/>
      <c r="B9" s="40"/>
      <c r="C9" s="41">
        <v>1864</v>
      </c>
      <c r="D9" s="42" t="str">
        <f>IF(ISERROR(VLOOKUP($C9,'START LİSTE'!$B$6:$G$1026,2,0)),"",VLOOKUP($C9,'START LİSTE'!$B$6:$G$1026,2,0))</f>
        <v>YAĞMUR BOZAN</v>
      </c>
      <c r="E9" s="43" t="str">
        <f>IF(ISERROR(VLOOKUP($C9,'START LİSTE'!$B$6:$G$1026,4,0)),"",VLOOKUP($C9,'START LİSTE'!$B$6:$G$1026,4,0))</f>
        <v>T</v>
      </c>
      <c r="F9" s="108">
        <f>IF(ISERROR(VLOOKUP($C9,'FERDİ SONUÇ'!$B$6:$H$1027,6,0)),"",VLOOKUP($C9,'FERDİ SONUÇ'!$B$6:$H$1027,6,0))</f>
        <v>411</v>
      </c>
      <c r="G9" s="44">
        <f>IF(OR(E9="",F9="DQ", F9="DNF", F9="DNS", F9=""),"-",VLOOKUP(C9,'FERDİ SONUÇ'!$B$6:$H$1027,7,0))</f>
        <v>18</v>
      </c>
      <c r="H9" s="44">
        <f>IF(OR(E9="",E9="F",F9="DQ", F9="DNF", F9="DNS", F9=""),"-",VLOOKUP(C9,'FERDİ SONUÇ'!$B$6:$H$1027,7,0))</f>
        <v>18</v>
      </c>
      <c r="I9" s="45">
        <f>IF(ISERROR(SMALL(H6:H11,4)),"-",SMALL(H6:H11,4))</f>
        <v>18</v>
      </c>
      <c r="J9" s="39"/>
      <c r="AZ9" s="37">
        <v>1003</v>
      </c>
    </row>
    <row r="10" spans="1:52" s="36" customFormat="1" ht="15" customHeight="1" x14ac:dyDescent="0.2">
      <c r="A10" s="38"/>
      <c r="B10" s="40"/>
      <c r="C10" s="41">
        <v>1863</v>
      </c>
      <c r="D10" s="42" t="str">
        <f>IF(ISERROR(VLOOKUP($C10,'START LİSTE'!$B$6:$G$1026,2,0)),"",VLOOKUP($C10,'START LİSTE'!$B$6:$G$1026,2,0))</f>
        <v xml:space="preserve">Canan ŞAKAR </v>
      </c>
      <c r="E10" s="43" t="str">
        <f>IF(ISERROR(VLOOKUP($C10,'START LİSTE'!$B$6:$G$1026,4,0)),"",VLOOKUP($C10,'START LİSTE'!$B$6:$G$1026,4,0))</f>
        <v>T</v>
      </c>
      <c r="F10" s="108">
        <f>IF(ISERROR(VLOOKUP($C10,'FERDİ SONUÇ'!$B$6:$H$1027,6,0)),"",VLOOKUP($C10,'FERDİ SONUÇ'!$B$6:$H$1027,6,0))</f>
        <v>414</v>
      </c>
      <c r="G10" s="44">
        <f>IF(OR(E10="",F10="DQ", F10="DNF", F10="DNS", F10=""),"-",VLOOKUP(C10,'FERDİ SONUÇ'!$B$6:$H$1027,7,0))</f>
        <v>19</v>
      </c>
      <c r="H10" s="44">
        <f>IF(OR(E10="",E10="F",F10="DQ", F10="DNF", F10="DNS", F10=""),"-",VLOOKUP(C10,'FERDİ SONUÇ'!$B$6:$H$1027,7,0))</f>
        <v>19</v>
      </c>
      <c r="I10" s="45">
        <f>IF(ISERROR(SMALL(H6:H11,5)),"-",SMALL(H6:H11,5))</f>
        <v>19</v>
      </c>
      <c r="J10" s="39"/>
      <c r="AZ10" s="37">
        <v>1004</v>
      </c>
    </row>
    <row r="11" spans="1:52" s="36" customFormat="1" ht="15" customHeight="1" x14ac:dyDescent="0.2">
      <c r="A11" s="46"/>
      <c r="B11" s="48"/>
      <c r="C11" s="69">
        <v>1880</v>
      </c>
      <c r="D11" s="49" t="str">
        <f>IF(ISERROR(VLOOKUP($C11,'START LİSTE'!$B$6:$G$1026,2,0)),"",VLOOKUP($C11,'START LİSTE'!$B$6:$G$1026,2,0))</f>
        <v xml:space="preserve">Cennet HAMMADİ </v>
      </c>
      <c r="E11" s="50" t="str">
        <f>IF(ISERROR(VLOOKUP($C11,'START LİSTE'!$B$6:$G$1026,4,0)),"",VLOOKUP($C11,'START LİSTE'!$B$6:$G$1026,4,0))</f>
        <v>T</v>
      </c>
      <c r="F11" s="109">
        <f>IF(ISERROR(VLOOKUP($C11,'FERDİ SONUÇ'!$B$6:$H$1027,6,0)),"",VLOOKUP($C11,'FERDİ SONUÇ'!$B$6:$H$1027,6,0))</f>
        <v>324</v>
      </c>
      <c r="G11" s="51">
        <f>IF(OR(E11="",F11="DQ", F11="DNF", F11="DNS", F11=""),"-",VLOOKUP(C11,'FERDİ SONUÇ'!$B$6:$H$1027,7,0))</f>
        <v>9</v>
      </c>
      <c r="H11" s="51">
        <f>IF(OR(E11="",E11="F",F11="DQ", F11="DNF", F11="DNS", F11=""),"-",VLOOKUP(C11,'FERDİ SONUÇ'!$B$6:$H$1027,7,0))</f>
        <v>9</v>
      </c>
      <c r="I11" s="52">
        <f>IF(ISERROR(SMALL(H6:H11,6)),"-",SMALL(H6:H11,6))</f>
        <v>20</v>
      </c>
      <c r="J11" s="47"/>
      <c r="AZ11" s="37">
        <v>1005</v>
      </c>
    </row>
    <row r="12" spans="1:52" ht="15" customHeight="1" x14ac:dyDescent="0.2">
      <c r="A12" s="28"/>
      <c r="B12" s="30"/>
      <c r="C12" s="68">
        <v>3691</v>
      </c>
      <c r="D12" s="32" t="str">
        <f>IF(ISERROR(VLOOKUP($C12,'START LİSTE'!$B$6:$G$1026,2,0)),"",VLOOKUP($C12,'START LİSTE'!$B$6:$G$1026,2,0))</f>
        <v>ZEYNEP ÇİFTÇİ</v>
      </c>
      <c r="E12" s="33" t="str">
        <f>IF(ISERROR(VLOOKUP($C12,'START LİSTE'!$B$6:$G$1026,4,0)),"",VLOOKUP($C12,'START LİSTE'!$B$6:$G$1026,4,0))</f>
        <v>T</v>
      </c>
      <c r="F12" s="107">
        <f>IF(ISERROR(VLOOKUP($C12,'FERDİ SONUÇ'!$B$6:$H$1027,6,0)),"",VLOOKUP($C12,'FERDİ SONUÇ'!$B$6:$H$1027,6,0))</f>
        <v>339</v>
      </c>
      <c r="G12" s="34">
        <f>IF(OR(E12="",F12="DQ", F12="DNF", F12="DNS", F12=""),"-",VLOOKUP(C12,'FERDİ SONUÇ'!$B$6:$H$1027,7,0))</f>
        <v>12</v>
      </c>
      <c r="H12" s="34">
        <f>IF(OR(E12="",E12="F",F12="DQ", F12="DNF", F12="DNS", F12=""),"-",VLOOKUP(C12,'FERDİ SONUÇ'!$B$6:$H$1027,7,0))</f>
        <v>12</v>
      </c>
      <c r="I12" s="35">
        <f>IF(ISERROR(SMALL(H12:H17,1)),"-",SMALL(H12:H17,1))</f>
        <v>12</v>
      </c>
      <c r="J12" s="29"/>
      <c r="AZ12" s="37">
        <v>1006</v>
      </c>
    </row>
    <row r="13" spans="1:52" ht="15" customHeight="1" x14ac:dyDescent="0.2">
      <c r="A13" s="38"/>
      <c r="B13" s="40"/>
      <c r="C13" s="41">
        <v>3696</v>
      </c>
      <c r="D13" s="42" t="str">
        <f>IF(ISERROR(VLOOKUP($C13,'START LİSTE'!$B$6:$G$1026,2,0)),"",VLOOKUP($C13,'START LİSTE'!$B$6:$G$1026,2,0))</f>
        <v>MİRAY ERSÖZ</v>
      </c>
      <c r="E13" s="43" t="str">
        <f>IF(ISERROR(VLOOKUP($C13,'START LİSTE'!$B$6:$G$1026,4,0)),"",VLOOKUP($C13,'START LİSTE'!$B$6:$G$1026,4,0))</f>
        <v>T</v>
      </c>
      <c r="F13" s="108">
        <f>IF(ISERROR(VLOOKUP($C13,'FERDİ SONUÇ'!$B$6:$H$1027,6,0)),"",VLOOKUP($C13,'FERDİ SONUÇ'!$B$6:$H$1027,6,0))</f>
        <v>344</v>
      </c>
      <c r="G13" s="44">
        <f>IF(OR(E13="",F13="DQ", F13="DNF", F13="DNS", F13=""),"-",VLOOKUP(C13,'FERDİ SONUÇ'!$B$6:$H$1027,7,0))</f>
        <v>13</v>
      </c>
      <c r="H13" s="44">
        <f>IF(OR(E13="",E13="F",F13="DQ", F13="DNF", F13="DNS", F13=""),"-",VLOOKUP(C13,'FERDİ SONUÇ'!$B$6:$H$1027,7,0))</f>
        <v>13</v>
      </c>
      <c r="I13" s="45">
        <f>IF(ISERROR(SMALL(H12:H17,2)),"-",SMALL(H12:H17,2))</f>
        <v>13</v>
      </c>
      <c r="J13" s="39"/>
      <c r="AZ13" s="37">
        <v>1007</v>
      </c>
    </row>
    <row r="14" spans="1:52" ht="15" customHeight="1" x14ac:dyDescent="0.2">
      <c r="A14" s="59">
        <f>IF(AND(B14&lt;&gt;"",J14&lt;&gt;"DQ"),COUNT(J$6:J$365)-(RANK(J14,J$6:J$365)+COUNTIF(J$6:J14,J14))+2,IF(C12&lt;&gt;"",AZ14,""))</f>
        <v>1</v>
      </c>
      <c r="B14" s="40" t="str">
        <f>IF(ISERROR(VLOOKUP(C12,'START LİSTE'!$B$6:$G$1026,3,0)),"",VLOOKUP(C12,'START LİSTE'!$B$6:$G$1026,3,0))</f>
        <v>ATATÜRK ORTA OKULU</v>
      </c>
      <c r="C14" s="41">
        <v>3699</v>
      </c>
      <c r="D14" s="42" t="str">
        <f>IF(ISERROR(VLOOKUP($C14,'START LİSTE'!$B$6:$G$1026,2,0)),"",VLOOKUP($C14,'START LİSTE'!$B$6:$G$1026,2,0))</f>
        <v>SELMA SUNA ÖZARSLAN</v>
      </c>
      <c r="E14" s="43" t="str">
        <f>IF(ISERROR(VLOOKUP($C14,'START LİSTE'!$B$6:$G$1026,4,0)),"",VLOOKUP($C14,'START LİSTE'!$B$6:$G$1026,4,0))</f>
        <v>T</v>
      </c>
      <c r="F14" s="108">
        <f>IF(ISERROR(VLOOKUP($C14,'FERDİ SONUÇ'!$B$6:$H$1027,6,0)),"",VLOOKUP($C14,'FERDİ SONUÇ'!$B$6:$H$1027,6,0))</f>
        <v>352</v>
      </c>
      <c r="G14" s="44">
        <f>IF(OR(E14="",F14="DQ", F14="DNF", F14="DNS", F14=""),"-",VLOOKUP(C14,'FERDİ SONUÇ'!$B$6:$H$1027,7,0))</f>
        <v>15</v>
      </c>
      <c r="H14" s="44">
        <f>IF(OR(E14="",E14="F",F14="DQ", F14="DNF", F14="DNS", F14=""),"-",VLOOKUP(C14,'FERDİ SONUÇ'!$B$6:$H$1027,7,0))</f>
        <v>15</v>
      </c>
      <c r="I14" s="45">
        <f>IF(ISERROR(SMALL(H12:H17,3)),"-",SMALL(H12:H17,3))</f>
        <v>14</v>
      </c>
      <c r="J14" s="58">
        <f>IF(C12="","",IF(OR(I12="-",I13="-",I14="-",I15="-"),"DQ",SUM(I12,I13,I14,I15)))</f>
        <v>54</v>
      </c>
      <c r="AZ14" s="37">
        <v>1008</v>
      </c>
    </row>
    <row r="15" spans="1:52" ht="15" customHeight="1" x14ac:dyDescent="0.2">
      <c r="A15" s="38"/>
      <c r="B15" s="40"/>
      <c r="C15" s="41">
        <v>3697</v>
      </c>
      <c r="D15" s="42" t="str">
        <f>IF(ISERROR(VLOOKUP($C15,'START LİSTE'!$B$6:$G$1026,2,0)),"",VLOOKUP($C15,'START LİSTE'!$B$6:$G$1026,2,0))</f>
        <v>ADA ERVA ÇETİNKAYA</v>
      </c>
      <c r="E15" s="43" t="str">
        <f>IF(ISERROR(VLOOKUP($C15,'START LİSTE'!$B$6:$G$1026,4,0)),"",VLOOKUP($C15,'START LİSTE'!$B$6:$G$1026,4,0))</f>
        <v>T</v>
      </c>
      <c r="F15" s="108">
        <f>IF(ISERROR(VLOOKUP($C15,'FERDİ SONUÇ'!$B$6:$H$1027,6,0)),"",VLOOKUP($C15,'FERDİ SONUÇ'!$B$6:$H$1027,6,0))</f>
        <v>348</v>
      </c>
      <c r="G15" s="44">
        <f>IF(OR(E15="",F15="DQ", F15="DNF", F15="DNS", F15=""),"-",VLOOKUP(C15,'FERDİ SONUÇ'!$B$6:$H$1027,7,0))</f>
        <v>14</v>
      </c>
      <c r="H15" s="44">
        <f>IF(OR(E15="",E15="F",F15="DQ", F15="DNF", F15="DNS", F15=""),"-",VLOOKUP(C15,'FERDİ SONUÇ'!$B$6:$H$1027,7,0))</f>
        <v>14</v>
      </c>
      <c r="I15" s="45">
        <f>IF(ISERROR(SMALL(H12:H17,4)),"-",SMALL(H12:H17,4))</f>
        <v>15</v>
      </c>
      <c r="J15" s="39"/>
      <c r="AZ15" s="37">
        <v>1009</v>
      </c>
    </row>
    <row r="16" spans="1:52" ht="15" customHeight="1" x14ac:dyDescent="0.2">
      <c r="A16" s="38"/>
      <c r="B16" s="40"/>
      <c r="C16" s="41">
        <v>3700</v>
      </c>
      <c r="D16" s="42" t="str">
        <f>IF(ISERROR(VLOOKUP($C16,'START LİSTE'!$B$6:$G$1026,2,0)),"",VLOOKUP($C16,'START LİSTE'!$B$6:$G$1026,2,0))</f>
        <v>EDA KILIÇ</v>
      </c>
      <c r="E16" s="43" t="str">
        <f>IF(ISERROR(VLOOKUP($C16,'START LİSTE'!$B$6:$G$1026,4,0)),"",VLOOKUP($C16,'START LİSTE'!$B$6:$G$1026,4,0))</f>
        <v>T</v>
      </c>
      <c r="F16" s="108" t="str">
        <f>IF(ISERROR(VLOOKUP($C16,'FERDİ SONUÇ'!$B$6:$H$1027,6,0)),"",VLOOKUP($C16,'FERDİ SONUÇ'!$B$6:$H$1027,6,0))</f>
        <v/>
      </c>
      <c r="G16" s="44" t="str">
        <f>IF(OR(E16="",F16="DQ", F16="DNF", F16="DNS", F16=""),"-",VLOOKUP(C16,'FERDİ SONUÇ'!$B$6:$H$1027,7,0))</f>
        <v>-</v>
      </c>
      <c r="H16" s="44" t="str">
        <f>IF(OR(E16="",E16="F",F16="DQ", F16="DNF", F16="DNS", F16=""),"-",VLOOKUP(C16,'FERDİ SONUÇ'!$B$6:$H$1027,7,0))</f>
        <v>-</v>
      </c>
      <c r="I16" s="45" t="str">
        <f>IF(ISERROR(SMALL(H12:H17,5)),"-",SMALL(H12:H17,5))</f>
        <v>-</v>
      </c>
      <c r="J16" s="39"/>
      <c r="AZ16" s="37">
        <v>1010</v>
      </c>
    </row>
    <row r="17" spans="1:52" ht="15" customHeight="1" x14ac:dyDescent="0.2">
      <c r="A17" s="46"/>
      <c r="B17" s="48"/>
      <c r="C17" s="69"/>
      <c r="D17" s="49" t="str">
        <f>IF(ISERROR(VLOOKUP($C17,'START LİSTE'!$B$6:$G$1026,2,0)),"",VLOOKUP($C17,'START LİSTE'!$B$6:$G$1026,2,0))</f>
        <v/>
      </c>
      <c r="E17" s="50" t="str">
        <f>IF(ISERROR(VLOOKUP($C17,'START LİSTE'!$B$6:$G$1026,4,0)),"",VLOOKUP($C17,'START LİSTE'!$B$6:$G$1026,4,0))</f>
        <v/>
      </c>
      <c r="F17" s="109" t="str">
        <f>IF(ISERROR(VLOOKUP($C17,'FERDİ SONUÇ'!$B$6:$H$1027,6,0)),"",VLOOKUP($C17,'FERDİ SONUÇ'!$B$6:$H$1027,6,0))</f>
        <v/>
      </c>
      <c r="G17" s="51" t="str">
        <f>IF(OR(E17="",F17="DQ", F17="DNF", F17="DNS", F17=""),"-",VLOOKUP(C17,'FERDİ SONUÇ'!$B$6:$H$1027,7,0))</f>
        <v>-</v>
      </c>
      <c r="H17" s="51" t="str">
        <f>IF(OR(E17="",E17="F",F17="DQ", F17="DNF", F17="DNS", F17=""),"-",VLOOKUP(C17,'FERDİ SONUÇ'!$B$6:$H$1027,7,0))</f>
        <v>-</v>
      </c>
      <c r="I17" s="52" t="str">
        <f>IF(ISERROR(SMALL(H12:H17,6)),"-",SMALL(H12:H17,6))</f>
        <v>-</v>
      </c>
      <c r="J17" s="47"/>
      <c r="AZ17" s="37">
        <v>1011</v>
      </c>
    </row>
    <row r="18" spans="1:52" ht="15" customHeight="1" x14ac:dyDescent="0.2">
      <c r="A18" s="28"/>
      <c r="B18" s="30"/>
      <c r="C18" s="68"/>
      <c r="D18" s="32" t="str">
        <f>IF(ISERROR(VLOOKUP($C18,'START LİSTE'!$B$6:$G$1026,2,0)),"",VLOOKUP($C18,'START LİSTE'!$B$6:$G$1026,2,0))</f>
        <v/>
      </c>
      <c r="E18" s="33" t="str">
        <f>IF(ISERROR(VLOOKUP($C18,'START LİSTE'!$B$6:$G$1026,4,0)),"",VLOOKUP($C18,'START LİSTE'!$B$6:$G$1026,4,0))</f>
        <v/>
      </c>
      <c r="F18" s="107" t="str">
        <f>IF(ISERROR(VLOOKUP($C18,'FERDİ SONUÇ'!$B$6:$H$1027,6,0)),"",VLOOKUP($C18,'FERDİ SONUÇ'!$B$6:$H$1027,6,0))</f>
        <v/>
      </c>
      <c r="G18" s="34" t="str">
        <f>IF(OR(E18="",F18="DQ", F18="DNF", F18="DNS", F18=""),"-",VLOOKUP(C18,'FERDİ SONUÇ'!$B$6:$H$1027,7,0))</f>
        <v>-</v>
      </c>
      <c r="H18" s="34" t="str">
        <f>IF(OR(E18="",E18="F",F18="DQ", F18="DNF", F18="DNS", F18=""),"-",VLOOKUP(C18,'FERDİ SONUÇ'!$B$6:$H$1027,7,0))</f>
        <v>-</v>
      </c>
      <c r="I18" s="35" t="str">
        <f>IF(ISERROR(SMALL(H18:H23,1)),"-",SMALL(H18:H23,1))</f>
        <v>-</v>
      </c>
      <c r="J18" s="29"/>
      <c r="AZ18" s="37">
        <v>1012</v>
      </c>
    </row>
    <row r="19" spans="1:52" ht="15" customHeight="1" x14ac:dyDescent="0.2">
      <c r="A19" s="38"/>
      <c r="B19" s="40"/>
      <c r="C19" s="41"/>
      <c r="D19" s="42" t="str">
        <f>IF(ISERROR(VLOOKUP($C19,'START LİSTE'!$B$6:$G$1026,2,0)),"",VLOOKUP($C19,'START LİSTE'!$B$6:$G$1026,2,0))</f>
        <v/>
      </c>
      <c r="E19" s="43" t="str">
        <f>IF(ISERROR(VLOOKUP($C19,'START LİSTE'!$B$6:$G$1026,4,0)),"",VLOOKUP($C19,'START LİSTE'!$B$6:$G$1026,4,0))</f>
        <v/>
      </c>
      <c r="F19" s="108" t="str">
        <f>IF(ISERROR(VLOOKUP($C19,'FERDİ SONUÇ'!$B$6:$H$1027,6,0)),"",VLOOKUP($C19,'FERDİ SONUÇ'!$B$6:$H$1027,6,0))</f>
        <v/>
      </c>
      <c r="G19" s="44" t="str">
        <f>IF(OR(E19="",F19="DQ", F19="DNF", F19="DNS", F19=""),"-",VLOOKUP(C19,'FERDİ SONUÇ'!$B$6:$H$1027,7,0))</f>
        <v>-</v>
      </c>
      <c r="H19" s="44" t="str">
        <f>IF(OR(E19="",E19="F",F19="DQ", F19="DNF", F19="DNS", F19=""),"-",VLOOKUP(C19,'FERDİ SONUÇ'!$B$6:$H$1027,7,0))</f>
        <v>-</v>
      </c>
      <c r="I19" s="45" t="str">
        <f>IF(ISERROR(SMALL(H18:H23,2)),"-",SMALL(H18:H23,2))</f>
        <v>-</v>
      </c>
      <c r="J19" s="39"/>
      <c r="AZ19" s="37">
        <v>1013</v>
      </c>
    </row>
    <row r="20" spans="1:52" ht="15" customHeight="1" x14ac:dyDescent="0.2">
      <c r="A20" s="59" t="str">
        <f>IF(AND(B20&lt;&gt;"",J20&lt;&gt;"DQ"),COUNT(J$6:J$365)-(RANK(J20,J$6:J$365)+COUNTIF(J$6:J20,J20))+2,IF(C18&lt;&gt;"",AZ20,""))</f>
        <v/>
      </c>
      <c r="B20" s="40" t="str">
        <f>IF(ISERROR(VLOOKUP(C18,'START LİSTE'!$B$6:$G$1026,3,0)),"",VLOOKUP(C18,'START LİSTE'!$B$6:$G$1026,3,0))</f>
        <v/>
      </c>
      <c r="C20" s="41"/>
      <c r="D20" s="42" t="str">
        <f>IF(ISERROR(VLOOKUP($C20,'START LİSTE'!$B$6:$G$1026,2,0)),"",VLOOKUP($C20,'START LİSTE'!$B$6:$G$1026,2,0))</f>
        <v/>
      </c>
      <c r="E20" s="43" t="str">
        <f>IF(ISERROR(VLOOKUP($C20,'START LİSTE'!$B$6:$G$1026,4,0)),"",VLOOKUP($C20,'START LİSTE'!$B$6:$G$1026,4,0))</f>
        <v/>
      </c>
      <c r="F20" s="108" t="str">
        <f>IF(ISERROR(VLOOKUP($C20,'FERDİ SONUÇ'!$B$6:$H$1027,6,0)),"",VLOOKUP($C20,'FERDİ SONUÇ'!$B$6:$H$1027,6,0))</f>
        <v/>
      </c>
      <c r="G20" s="44" t="str">
        <f>IF(OR(E20="",F20="DQ", F20="DNF", F20="DNS", F20=""),"-",VLOOKUP(C20,'FERDİ SONUÇ'!$B$6:$H$1027,7,0))</f>
        <v>-</v>
      </c>
      <c r="H20" s="44" t="str">
        <f>IF(OR(E20="",E20="F",F20="DQ", F20="DNF", F20="DNS", F20=""),"-",VLOOKUP(C20,'FERDİ SONUÇ'!$B$6:$H$1027,7,0))</f>
        <v>-</v>
      </c>
      <c r="I20" s="45" t="str">
        <f>IF(ISERROR(SMALL(H18:H23,3)),"-",SMALL(H18:H23,3))</f>
        <v>-</v>
      </c>
      <c r="J20" s="58" t="str">
        <f>IF(C18="","",IF(OR(I18="-",I19="-",I20="-",I21="-"),"DQ",SUM(I18,I19,I20,I21)))</f>
        <v/>
      </c>
      <c r="AZ20" s="37">
        <v>1014</v>
      </c>
    </row>
    <row r="21" spans="1:52" ht="15" customHeight="1" x14ac:dyDescent="0.2">
      <c r="A21" s="38"/>
      <c r="B21" s="40"/>
      <c r="C21" s="41"/>
      <c r="D21" s="42" t="str">
        <f>IF(ISERROR(VLOOKUP($C21,'START LİSTE'!$B$6:$G$1026,2,0)),"",VLOOKUP($C21,'START LİSTE'!$B$6:$G$1026,2,0))</f>
        <v/>
      </c>
      <c r="E21" s="43" t="str">
        <f>IF(ISERROR(VLOOKUP($C21,'START LİSTE'!$B$6:$G$1026,4,0)),"",VLOOKUP($C21,'START LİSTE'!$B$6:$G$1026,4,0))</f>
        <v/>
      </c>
      <c r="F21" s="108" t="str">
        <f>IF(ISERROR(VLOOKUP($C21,'FERDİ SONUÇ'!$B$6:$H$1027,6,0)),"",VLOOKUP($C21,'FERDİ SONUÇ'!$B$6:$H$1027,6,0))</f>
        <v/>
      </c>
      <c r="G21" s="44" t="str">
        <f>IF(OR(E21="",F21="DQ", F21="DNF", F21="DNS", F21=""),"-",VLOOKUP(C21,'FERDİ SONUÇ'!$B$6:$H$1027,7,0))</f>
        <v>-</v>
      </c>
      <c r="H21" s="44" t="str">
        <f>IF(OR(E21="",E21="F",F21="DQ", F21="DNF", F21="DNS", F21=""),"-",VLOOKUP(C21,'FERDİ SONUÇ'!$B$6:$H$1027,7,0))</f>
        <v>-</v>
      </c>
      <c r="I21" s="45" t="str">
        <f>IF(ISERROR(SMALL(H18:H23,4)),"-",SMALL(H18:H23,4))</f>
        <v>-</v>
      </c>
      <c r="J21" s="39"/>
      <c r="AZ21" s="37">
        <v>1015</v>
      </c>
    </row>
    <row r="22" spans="1:52" ht="15" customHeight="1" x14ac:dyDescent="0.2">
      <c r="A22" s="38"/>
      <c r="B22" s="40"/>
      <c r="C22" s="41"/>
      <c r="D22" s="42" t="str">
        <f>IF(ISERROR(VLOOKUP($C22,'START LİSTE'!$B$6:$G$1026,2,0)),"",VLOOKUP($C22,'START LİSTE'!$B$6:$G$1026,2,0))</f>
        <v/>
      </c>
      <c r="E22" s="43" t="str">
        <f>IF(ISERROR(VLOOKUP($C22,'START LİSTE'!$B$6:$G$1026,4,0)),"",VLOOKUP($C22,'START LİSTE'!$B$6:$G$1026,4,0))</f>
        <v/>
      </c>
      <c r="F22" s="108" t="str">
        <f>IF(ISERROR(VLOOKUP($C22,'FERDİ SONUÇ'!$B$6:$H$1027,6,0)),"",VLOOKUP($C22,'FERDİ SONUÇ'!$B$6:$H$1027,6,0))</f>
        <v/>
      </c>
      <c r="G22" s="44" t="str">
        <f>IF(OR(E22="",F22="DQ", F22="DNF", F22="DNS", F22=""),"-",VLOOKUP(C22,'FERDİ SONUÇ'!$B$6:$H$1027,7,0))</f>
        <v>-</v>
      </c>
      <c r="H22" s="44" t="str">
        <f>IF(OR(E22="",E22="F",F22="DQ", F22="DNF", F22="DNS", F22=""),"-",VLOOKUP(C22,'FERDİ SONUÇ'!$B$6:$H$1027,7,0))</f>
        <v>-</v>
      </c>
      <c r="I22" s="45" t="str">
        <f>IF(ISERROR(SMALL(H18:H23,5)),"-",SMALL(H18:H23,5))</f>
        <v>-</v>
      </c>
      <c r="J22" s="39"/>
      <c r="AZ22" s="37">
        <v>1016</v>
      </c>
    </row>
    <row r="23" spans="1:52" ht="15" customHeight="1" x14ac:dyDescent="0.2">
      <c r="A23" s="46"/>
      <c r="B23" s="48"/>
      <c r="C23" s="69"/>
      <c r="D23" s="49" t="str">
        <f>IF(ISERROR(VLOOKUP($C23,'START LİSTE'!$B$6:$G$1026,2,0)),"",VLOOKUP($C23,'START LİSTE'!$B$6:$G$1026,2,0))</f>
        <v/>
      </c>
      <c r="E23" s="50" t="str">
        <f>IF(ISERROR(VLOOKUP($C23,'START LİSTE'!$B$6:$G$1026,4,0)),"",VLOOKUP($C23,'START LİSTE'!$B$6:$G$1026,4,0))</f>
        <v/>
      </c>
      <c r="F23" s="109" t="str">
        <f>IF(ISERROR(VLOOKUP($C23,'FERDİ SONUÇ'!$B$6:$H$1027,6,0)),"",VLOOKUP($C23,'FERDİ SONUÇ'!$B$6:$H$1027,6,0))</f>
        <v/>
      </c>
      <c r="G23" s="51" t="str">
        <f>IF(OR(E23="",F23="DQ", F23="DNF", F23="DNS", F23=""),"-",VLOOKUP(C23,'FERDİ SONUÇ'!$B$6:$H$1027,7,0))</f>
        <v>-</v>
      </c>
      <c r="H23" s="51" t="str">
        <f>IF(OR(E23="",E23="F",F23="DQ", F23="DNF", F23="DNS", F23=""),"-",VLOOKUP(C23,'FERDİ SONUÇ'!$B$6:$H$1027,7,0))</f>
        <v>-</v>
      </c>
      <c r="I23" s="52" t="str">
        <f>IF(ISERROR(SMALL(H18:H23,6)),"-",SMALL(H18:H23,6))</f>
        <v>-</v>
      </c>
      <c r="J23" s="47"/>
      <c r="AZ23" s="37">
        <v>1017</v>
      </c>
    </row>
    <row r="24" spans="1:52" ht="15" customHeight="1" x14ac:dyDescent="0.2">
      <c r="A24" s="28"/>
      <c r="B24" s="30"/>
      <c r="C24" s="68"/>
      <c r="D24" s="32" t="str">
        <f>IF(ISERROR(VLOOKUP($C24,'START LİSTE'!$B$6:$G$1026,2,0)),"",VLOOKUP($C24,'START LİSTE'!$B$6:$G$1026,2,0))</f>
        <v/>
      </c>
      <c r="E24" s="33" t="str">
        <f>IF(ISERROR(VLOOKUP($C24,'START LİSTE'!$B$6:$G$1026,4,0)),"",VLOOKUP($C24,'START LİSTE'!$B$6:$G$1026,4,0))</f>
        <v/>
      </c>
      <c r="F24" s="107" t="str">
        <f>IF(ISERROR(VLOOKUP($C24,'FERDİ SONUÇ'!$B$6:$H$1027,6,0)),"",VLOOKUP($C24,'FERDİ SONUÇ'!$B$6:$H$1027,6,0))</f>
        <v/>
      </c>
      <c r="G24" s="33" t="str">
        <f>IF(OR(E24="",F24="DQ", F24="DNF", F24="DNS", F24=""),"-",VLOOKUP(C24,'FERDİ SONUÇ'!$B$6:$H$1027,7,0))</f>
        <v>-</v>
      </c>
      <c r="H24" s="33" t="str">
        <f>IF(OR(E24="",E24="F",F24="DQ", F24="DNF", F24="DNS", F24=""),"-",VLOOKUP(C24,'FERDİ SONUÇ'!$B$6:$H$1027,7,0))</f>
        <v>-</v>
      </c>
      <c r="I24" s="35" t="str">
        <f>IF(ISERROR(SMALL(H24:H29,1)),"-",SMALL(H24:H29,1))</f>
        <v>-</v>
      </c>
      <c r="J24" s="29"/>
      <c r="AZ24" s="37">
        <v>1018</v>
      </c>
    </row>
    <row r="25" spans="1:52" ht="15" customHeight="1" x14ac:dyDescent="0.2">
      <c r="A25" s="38"/>
      <c r="B25" s="40"/>
      <c r="C25" s="41"/>
      <c r="D25" s="42" t="str">
        <f>IF(ISERROR(VLOOKUP($C25,'START LİSTE'!$B$6:$G$1026,2,0)),"",VLOOKUP($C25,'START LİSTE'!$B$6:$G$1026,2,0))</f>
        <v/>
      </c>
      <c r="E25" s="43" t="str">
        <f>IF(ISERROR(VLOOKUP($C25,'START LİSTE'!$B$6:$G$1026,4,0)),"",VLOOKUP($C25,'START LİSTE'!$B$6:$G$1026,4,0))</f>
        <v/>
      </c>
      <c r="F25" s="108" t="str">
        <f>IF(ISERROR(VLOOKUP($C25,'FERDİ SONUÇ'!$B$6:$H$1027,6,0)),"",VLOOKUP($C25,'FERDİ SONUÇ'!$B$6:$H$1027,6,0))</f>
        <v/>
      </c>
      <c r="G25" s="43" t="str">
        <f>IF(OR(E25="",F25="DQ", F25="DNF", F25="DNS", F25=""),"-",VLOOKUP(C25,'FERDİ SONUÇ'!$B$6:$H$1027,7,0))</f>
        <v>-</v>
      </c>
      <c r="H25" s="43" t="str">
        <f>IF(OR(E25="",E25="F",F25="DQ", F25="DNF", F25="DNS", F25=""),"-",VLOOKUP(C25,'FERDİ SONUÇ'!$B$6:$H$1027,7,0))</f>
        <v>-</v>
      </c>
      <c r="I25" s="45" t="str">
        <f>IF(ISERROR(SMALL(H24:H29,2)),"-",SMALL(H24:H29,2))</f>
        <v>-</v>
      </c>
      <c r="J25" s="39"/>
      <c r="AZ25" s="37">
        <v>1019</v>
      </c>
    </row>
    <row r="26" spans="1:52" ht="15" customHeight="1" x14ac:dyDescent="0.2">
      <c r="A26" s="59" t="str">
        <f>IF(AND(B26&lt;&gt;"",J26&lt;&gt;"DQ"),COUNT(J$6:J$365)-(RANK(J26,J$6:J$365)+COUNTIF(J$6:J26,J26))+2,IF(C24&lt;&gt;"",AZ26,""))</f>
        <v/>
      </c>
      <c r="B26" s="40" t="str">
        <f>IF(ISERROR(VLOOKUP(C24,'START LİSTE'!$B$6:$G$1026,3,0)),"",VLOOKUP(C24,'START LİSTE'!$B$6:$G$1026,3,0))</f>
        <v/>
      </c>
      <c r="C26" s="41"/>
      <c r="D26" s="42" t="str">
        <f>IF(ISERROR(VLOOKUP($C26,'START LİSTE'!$B$6:$G$1026,2,0)),"",VLOOKUP($C26,'START LİSTE'!$B$6:$G$1026,2,0))</f>
        <v/>
      </c>
      <c r="E26" s="43" t="str">
        <f>IF(ISERROR(VLOOKUP($C26,'START LİSTE'!$B$6:$G$1026,4,0)),"",VLOOKUP($C26,'START LİSTE'!$B$6:$G$1026,4,0))</f>
        <v/>
      </c>
      <c r="F26" s="108" t="str">
        <f>IF(ISERROR(VLOOKUP($C26,'FERDİ SONUÇ'!$B$6:$H$1027,6,0)),"",VLOOKUP($C26,'FERDİ SONUÇ'!$B$6:$H$1027,6,0))</f>
        <v/>
      </c>
      <c r="G26" s="43" t="str">
        <f>IF(OR(E26="",F26="DQ", F26="DNF", F26="DNS", F26=""),"-",VLOOKUP(C26,'FERDİ SONUÇ'!$B$6:$H$1027,7,0))</f>
        <v>-</v>
      </c>
      <c r="H26" s="43" t="str">
        <f>IF(OR(E26="",E26="F",F26="DQ", F26="DNF", F26="DNS", F26=""),"-",VLOOKUP(C26,'FERDİ SONUÇ'!$B$6:$H$1027,7,0))</f>
        <v>-</v>
      </c>
      <c r="I26" s="45" t="str">
        <f>IF(ISERROR(SMALL(H24:H29,3)),"-",SMALL(H24:H29,3))</f>
        <v>-</v>
      </c>
      <c r="J26" s="58" t="str">
        <f>IF(C24="","",IF(OR(I24="-",I25="-",I26="-",I27="-"),"DQ",SUM(I24,I25,I26,I27)))</f>
        <v/>
      </c>
      <c r="AZ26" s="37">
        <v>1020</v>
      </c>
    </row>
    <row r="27" spans="1:52" ht="15" customHeight="1" x14ac:dyDescent="0.2">
      <c r="A27" s="38"/>
      <c r="B27" s="40"/>
      <c r="C27" s="41"/>
      <c r="D27" s="42" t="str">
        <f>IF(ISERROR(VLOOKUP($C27,'START LİSTE'!$B$6:$G$1026,2,0)),"",VLOOKUP($C27,'START LİSTE'!$B$6:$G$1026,2,0))</f>
        <v/>
      </c>
      <c r="E27" s="43" t="str">
        <f>IF(ISERROR(VLOOKUP($C27,'START LİSTE'!$B$6:$G$1026,4,0)),"",VLOOKUP($C27,'START LİSTE'!$B$6:$G$1026,4,0))</f>
        <v/>
      </c>
      <c r="F27" s="108" t="str">
        <f>IF(ISERROR(VLOOKUP($C27,'FERDİ SONUÇ'!$B$6:$H$1027,6,0)),"",VLOOKUP($C27,'FERDİ SONUÇ'!$B$6:$H$1027,6,0))</f>
        <v/>
      </c>
      <c r="G27" s="43" t="str">
        <f>IF(OR(E27="",F27="DQ", F27="DNF", F27="DNS", F27=""),"-",VLOOKUP(C27,'FERDİ SONUÇ'!$B$6:$H$1027,7,0))</f>
        <v>-</v>
      </c>
      <c r="H27" s="43" t="str">
        <f>IF(OR(E27="",E27="F",F27="DQ", F27="DNF", F27="DNS", F27=""),"-",VLOOKUP(C27,'FERDİ SONUÇ'!$B$6:$H$1027,7,0))</f>
        <v>-</v>
      </c>
      <c r="I27" s="45" t="str">
        <f>IF(ISERROR(SMALL(H24:H29,4)),"-",SMALL(H24:H29,4))</f>
        <v>-</v>
      </c>
      <c r="J27" s="39"/>
      <c r="AZ27" s="37">
        <v>1021</v>
      </c>
    </row>
    <row r="28" spans="1:52" ht="15" customHeight="1" x14ac:dyDescent="0.2">
      <c r="A28" s="38"/>
      <c r="B28" s="40"/>
      <c r="C28" s="41"/>
      <c r="D28" s="42" t="str">
        <f>IF(ISERROR(VLOOKUP($C28,'START LİSTE'!$B$6:$G$1026,2,0)),"",VLOOKUP($C28,'START LİSTE'!$B$6:$G$1026,2,0))</f>
        <v/>
      </c>
      <c r="E28" s="43" t="str">
        <f>IF(ISERROR(VLOOKUP($C28,'START LİSTE'!$B$6:$G$1026,4,0)),"",VLOOKUP($C28,'START LİSTE'!$B$6:$G$1026,4,0))</f>
        <v/>
      </c>
      <c r="F28" s="108" t="str">
        <f>IF(ISERROR(VLOOKUP($C28,'FERDİ SONUÇ'!$B$6:$H$1027,6,0)),"",VLOOKUP($C28,'FERDİ SONUÇ'!$B$6:$H$1027,6,0))</f>
        <v/>
      </c>
      <c r="G28" s="43" t="str">
        <f>IF(OR(E28="",F28="DQ", F28="DNF", F28="DNS", F28=""),"-",VLOOKUP(C28,'FERDİ SONUÇ'!$B$6:$H$1027,7,0))</f>
        <v>-</v>
      </c>
      <c r="H28" s="43" t="str">
        <f>IF(OR(E28="",E28="F",F28="DQ", F28="DNF", F28="DNS", F28=""),"-",VLOOKUP(C28,'FERDİ SONUÇ'!$B$6:$H$1027,7,0))</f>
        <v>-</v>
      </c>
      <c r="I28" s="45" t="str">
        <f>IF(ISERROR(SMALL(H24:H29,5)),"-",SMALL(H24:H29,5))</f>
        <v>-</v>
      </c>
      <c r="J28" s="39"/>
      <c r="AZ28" s="37">
        <v>1022</v>
      </c>
    </row>
    <row r="29" spans="1:52" ht="15" customHeight="1" x14ac:dyDescent="0.2">
      <c r="A29" s="46"/>
      <c r="B29" s="48"/>
      <c r="C29" s="69"/>
      <c r="D29" s="49" t="str">
        <f>IF(ISERROR(VLOOKUP($C29,'START LİSTE'!$B$6:$G$1026,2,0)),"",VLOOKUP($C29,'START LİSTE'!$B$6:$G$1026,2,0))</f>
        <v/>
      </c>
      <c r="E29" s="50" t="str">
        <f>IF(ISERROR(VLOOKUP($C29,'START LİSTE'!$B$6:$G$1026,4,0)),"",VLOOKUP($C29,'START LİSTE'!$B$6:$G$1026,4,0))</f>
        <v/>
      </c>
      <c r="F29" s="109" t="str">
        <f>IF(ISERROR(VLOOKUP($C29,'FERDİ SONUÇ'!$B$6:$H$1027,6,0)),"",VLOOKUP($C29,'FERDİ SONUÇ'!$B$6:$H$1027,6,0))</f>
        <v/>
      </c>
      <c r="G29" s="50" t="str">
        <f>IF(OR(E29="",F29="DQ", F29="DNF", F29="DNS", F29=""),"-",VLOOKUP(C29,'FERDİ SONUÇ'!$B$6:$H$1027,7,0))</f>
        <v>-</v>
      </c>
      <c r="H29" s="50" t="str">
        <f>IF(OR(E29="",E29="F",F29="DQ", F29="DNF", F29="DNS", F29=""),"-",VLOOKUP(C29,'FERDİ SONUÇ'!$B$6:$H$1027,7,0))</f>
        <v>-</v>
      </c>
      <c r="I29" s="52" t="str">
        <f>IF(ISERROR(SMALL(H24:H29,6)),"-",SMALL(H24:H29,6))</f>
        <v>-</v>
      </c>
      <c r="J29" s="47"/>
      <c r="AZ29" s="37">
        <v>1023</v>
      </c>
    </row>
    <row r="30" spans="1:52" ht="15" customHeight="1" x14ac:dyDescent="0.2">
      <c r="A30" s="28"/>
      <c r="B30" s="30"/>
      <c r="C30" s="68"/>
      <c r="D30" s="32" t="str">
        <f>IF(ISERROR(VLOOKUP($C30,'START LİSTE'!$B$6:$G$1026,2,0)),"",VLOOKUP($C30,'START LİSTE'!$B$6:$G$1026,2,0))</f>
        <v/>
      </c>
      <c r="E30" s="33" t="str">
        <f>IF(ISERROR(VLOOKUP($C30,'START LİSTE'!$B$6:$G$1026,4,0)),"",VLOOKUP($C30,'START LİSTE'!$B$6:$G$1026,4,0))</f>
        <v/>
      </c>
      <c r="F30" s="107" t="str">
        <f>IF(ISERROR(VLOOKUP($C30,'FERDİ SONUÇ'!$B$6:$H$1027,6,0)),"",VLOOKUP($C30,'FERDİ SONUÇ'!$B$6:$H$1027,6,0))</f>
        <v/>
      </c>
      <c r="G30" s="33" t="str">
        <f>IF(OR(E30="",F30="DQ", F30="DNF", F30="DNS", F30=""),"-",VLOOKUP(C30,'FERDİ SONUÇ'!$B$6:$H$1027,7,0))</f>
        <v>-</v>
      </c>
      <c r="H30" s="33" t="str">
        <f>IF(OR(E30="",E30="F",F30="DQ", F30="DNF", F30="DNS", F30=""),"-",VLOOKUP(C30,'FERDİ SONUÇ'!$B$6:$H$1027,7,0))</f>
        <v>-</v>
      </c>
      <c r="I30" s="35" t="str">
        <f>IF(ISERROR(SMALL(H30:H35,1)),"-",SMALL(H30:H35,1))</f>
        <v>-</v>
      </c>
      <c r="J30" s="29"/>
      <c r="AZ30" s="37">
        <v>1024</v>
      </c>
    </row>
    <row r="31" spans="1:52" ht="15" customHeight="1" x14ac:dyDescent="0.2">
      <c r="A31" s="38"/>
      <c r="B31" s="40"/>
      <c r="C31" s="41"/>
      <c r="D31" s="42" t="str">
        <f>IF(ISERROR(VLOOKUP($C31,'START LİSTE'!$B$6:$G$1026,2,0)),"",VLOOKUP($C31,'START LİSTE'!$B$6:$G$1026,2,0))</f>
        <v/>
      </c>
      <c r="E31" s="43" t="str">
        <f>IF(ISERROR(VLOOKUP($C31,'START LİSTE'!$B$6:$G$1026,4,0)),"",VLOOKUP($C31,'START LİSTE'!$B$6:$G$1026,4,0))</f>
        <v/>
      </c>
      <c r="F31" s="108" t="str">
        <f>IF(ISERROR(VLOOKUP($C31,'FERDİ SONUÇ'!$B$6:$H$1027,6,0)),"",VLOOKUP($C31,'FERDİ SONUÇ'!$B$6:$H$1027,6,0))</f>
        <v/>
      </c>
      <c r="G31" s="43" t="str">
        <f>IF(OR(E31="",F31="DQ", F31="DNF", F31="DNS", F31=""),"-",VLOOKUP(C31,'FERDİ SONUÇ'!$B$6:$H$1027,7,0))</f>
        <v>-</v>
      </c>
      <c r="H31" s="43" t="str">
        <f>IF(OR(E31="",E31="F",F31="DQ", F31="DNF", F31="DNS", F31=""),"-",VLOOKUP(C31,'FERDİ SONUÇ'!$B$6:$H$1027,7,0))</f>
        <v>-</v>
      </c>
      <c r="I31" s="45" t="str">
        <f>IF(ISERROR(SMALL(H30:H35,2)),"-",SMALL(H30:H35,2))</f>
        <v>-</v>
      </c>
      <c r="J31" s="39"/>
      <c r="AZ31" s="37">
        <v>1025</v>
      </c>
    </row>
    <row r="32" spans="1:52" ht="15" customHeight="1" x14ac:dyDescent="0.2">
      <c r="A32" s="59" t="str">
        <f>IF(AND(B32&lt;&gt;"",J32&lt;&gt;"DQ"),COUNT(J$6:J$365)-(RANK(J32,J$6:J$365)+COUNTIF(J$6:J32,J32))+2,IF(C30&lt;&gt;"",AZ32,""))</f>
        <v/>
      </c>
      <c r="B32" s="40" t="str">
        <f>IF(ISERROR(VLOOKUP(C30,'START LİSTE'!$B$6:$G$1026,3,0)),"",VLOOKUP(C30,'START LİSTE'!$B$6:$G$1026,3,0))</f>
        <v/>
      </c>
      <c r="C32" s="41"/>
      <c r="D32" s="42" t="str">
        <f>IF(ISERROR(VLOOKUP($C32,'START LİSTE'!$B$6:$G$1026,2,0)),"",VLOOKUP($C32,'START LİSTE'!$B$6:$G$1026,2,0))</f>
        <v/>
      </c>
      <c r="E32" s="43" t="str">
        <f>IF(ISERROR(VLOOKUP($C32,'START LİSTE'!$B$6:$G$1026,4,0)),"",VLOOKUP($C32,'START LİSTE'!$B$6:$G$1026,4,0))</f>
        <v/>
      </c>
      <c r="F32" s="108" t="str">
        <f>IF(ISERROR(VLOOKUP($C32,'FERDİ SONUÇ'!$B$6:$H$1027,6,0)),"",VLOOKUP($C32,'FERDİ SONUÇ'!$B$6:$H$1027,6,0))</f>
        <v/>
      </c>
      <c r="G32" s="43" t="str">
        <f>IF(OR(E32="",F32="DQ", F32="DNF", F32="DNS", F32=""),"-",VLOOKUP(C32,'FERDİ SONUÇ'!$B$6:$H$1027,7,0))</f>
        <v>-</v>
      </c>
      <c r="H32" s="43" t="str">
        <f>IF(OR(E32="",E32="F",F32="DQ", F32="DNF", F32="DNS", F32=""),"-",VLOOKUP(C32,'FERDİ SONUÇ'!$B$6:$H$1027,7,0))</f>
        <v>-</v>
      </c>
      <c r="I32" s="45" t="str">
        <f>IF(ISERROR(SMALL(H30:H35,3)),"-",SMALL(H30:H35,3))</f>
        <v>-</v>
      </c>
      <c r="J32" s="58" t="str">
        <f>IF(C30="","",IF(OR(I30="-",I31="-",I32="-",I33="-"),"DQ",SUM(I30,I31,I32,I33)))</f>
        <v/>
      </c>
      <c r="AZ32" s="37">
        <v>1026</v>
      </c>
    </row>
    <row r="33" spans="1:52" ht="15" customHeight="1" x14ac:dyDescent="0.2">
      <c r="A33" s="38"/>
      <c r="B33" s="40"/>
      <c r="C33" s="41"/>
      <c r="D33" s="42" t="str">
        <f>IF(ISERROR(VLOOKUP($C33,'START LİSTE'!$B$6:$G$1026,2,0)),"",VLOOKUP($C33,'START LİSTE'!$B$6:$G$1026,2,0))</f>
        <v/>
      </c>
      <c r="E33" s="43" t="str">
        <f>IF(ISERROR(VLOOKUP($C33,'START LİSTE'!$B$6:$G$1026,4,0)),"",VLOOKUP($C33,'START LİSTE'!$B$6:$G$1026,4,0))</f>
        <v/>
      </c>
      <c r="F33" s="108" t="str">
        <f>IF(ISERROR(VLOOKUP($C33,'FERDİ SONUÇ'!$B$6:$H$1027,6,0)),"",VLOOKUP($C33,'FERDİ SONUÇ'!$B$6:$H$1027,6,0))</f>
        <v/>
      </c>
      <c r="G33" s="43" t="str">
        <f>IF(OR(E33="",F33="DQ", F33="DNF", F33="DNS", F33=""),"-",VLOOKUP(C33,'FERDİ SONUÇ'!$B$6:$H$1027,7,0))</f>
        <v>-</v>
      </c>
      <c r="H33" s="43" t="str">
        <f>IF(OR(E33="",E33="F",F33="DQ", F33="DNF", F33="DNS", F33=""),"-",VLOOKUP(C33,'FERDİ SONUÇ'!$B$6:$H$1027,7,0))</f>
        <v>-</v>
      </c>
      <c r="I33" s="45" t="str">
        <f>IF(ISERROR(SMALL(H30:H35,4)),"-",SMALL(H30:H35,4))</f>
        <v>-</v>
      </c>
      <c r="J33" s="39"/>
      <c r="AZ33" s="37">
        <v>1027</v>
      </c>
    </row>
    <row r="34" spans="1:52" ht="15" customHeight="1" x14ac:dyDescent="0.2">
      <c r="A34" s="38"/>
      <c r="B34" s="40"/>
      <c r="C34" s="41"/>
      <c r="D34" s="42" t="str">
        <f>IF(ISERROR(VLOOKUP($C34,'START LİSTE'!$B$6:$G$1026,2,0)),"",VLOOKUP($C34,'START LİSTE'!$B$6:$G$1026,2,0))</f>
        <v/>
      </c>
      <c r="E34" s="43" t="str">
        <f>IF(ISERROR(VLOOKUP($C34,'START LİSTE'!$B$6:$G$1026,4,0)),"",VLOOKUP($C34,'START LİSTE'!$B$6:$G$1026,4,0))</f>
        <v/>
      </c>
      <c r="F34" s="108" t="str">
        <f>IF(ISERROR(VLOOKUP($C34,'FERDİ SONUÇ'!$B$6:$H$1027,6,0)),"",VLOOKUP($C34,'FERDİ SONUÇ'!$B$6:$H$1027,6,0))</f>
        <v/>
      </c>
      <c r="G34" s="43" t="str">
        <f>IF(OR(E34="",F34="DQ", F34="DNF", F34="DNS", F34=""),"-",VLOOKUP(C34,'FERDİ SONUÇ'!$B$6:$H$1027,7,0))</f>
        <v>-</v>
      </c>
      <c r="H34" s="43" t="str">
        <f>IF(OR(E34="",E34="F",F34="DQ", F34="DNF", F34="DNS", F34=""),"-",VLOOKUP(C34,'FERDİ SONUÇ'!$B$6:$H$1027,7,0))</f>
        <v>-</v>
      </c>
      <c r="I34" s="45" t="str">
        <f>IF(ISERROR(SMALL(H30:H35,5)),"-",SMALL(H30:H35,5))</f>
        <v>-</v>
      </c>
      <c r="J34" s="39"/>
      <c r="AZ34" s="37">
        <v>1028</v>
      </c>
    </row>
    <row r="35" spans="1:52" ht="15" customHeight="1" x14ac:dyDescent="0.2">
      <c r="A35" s="46"/>
      <c r="B35" s="48"/>
      <c r="C35" s="69"/>
      <c r="D35" s="49" t="str">
        <f>IF(ISERROR(VLOOKUP($C35,'START LİSTE'!$B$6:$G$1026,2,0)),"",VLOOKUP($C35,'START LİSTE'!$B$6:$G$1026,2,0))</f>
        <v/>
      </c>
      <c r="E35" s="50" t="str">
        <f>IF(ISERROR(VLOOKUP($C35,'START LİSTE'!$B$6:$G$1026,4,0)),"",VLOOKUP($C35,'START LİSTE'!$B$6:$G$1026,4,0))</f>
        <v/>
      </c>
      <c r="F35" s="109" t="str">
        <f>IF(ISERROR(VLOOKUP($C35,'FERDİ SONUÇ'!$B$6:$H$1027,6,0)),"",VLOOKUP($C35,'FERDİ SONUÇ'!$B$6:$H$1027,6,0))</f>
        <v/>
      </c>
      <c r="G35" s="50" t="str">
        <f>IF(OR(E35="",F35="DQ", F35="DNF", F35="DNS", F35=""),"-",VLOOKUP(C35,'FERDİ SONUÇ'!$B$6:$H$1027,7,0))</f>
        <v>-</v>
      </c>
      <c r="H35" s="50" t="str">
        <f>IF(OR(E35="",E35="F",F35="DQ", F35="DNF", F35="DNS", F35=""),"-",VLOOKUP(C35,'FERDİ SONUÇ'!$B$6:$H$1027,7,0))</f>
        <v>-</v>
      </c>
      <c r="I35" s="52" t="str">
        <f>IF(ISERROR(SMALL(H30:H35,6)),"-",SMALL(H30:H35,6))</f>
        <v>-</v>
      </c>
      <c r="J35" s="47"/>
      <c r="AZ35" s="37">
        <v>1029</v>
      </c>
    </row>
    <row r="36" spans="1:52" ht="15" customHeight="1" x14ac:dyDescent="0.2">
      <c r="A36" s="28"/>
      <c r="B36" s="30"/>
      <c r="C36" s="68"/>
      <c r="D36" s="32" t="str">
        <f>IF(ISERROR(VLOOKUP($C36,'START LİSTE'!$B$6:$G$1026,2,0)),"",VLOOKUP($C36,'START LİSTE'!$B$6:$G$1026,2,0))</f>
        <v/>
      </c>
      <c r="E36" s="33" t="str">
        <f>IF(ISERROR(VLOOKUP($C36,'START LİSTE'!$B$6:$G$1026,4,0)),"",VLOOKUP($C36,'START LİSTE'!$B$6:$G$1026,4,0))</f>
        <v/>
      </c>
      <c r="F36" s="107" t="str">
        <f>IF(ISERROR(VLOOKUP($C36,'FERDİ SONUÇ'!$B$6:$H$1027,6,0)),"",VLOOKUP($C36,'FERDİ SONUÇ'!$B$6:$H$1027,6,0))</f>
        <v/>
      </c>
      <c r="G36" s="33" t="str">
        <f>IF(OR(E36="",F36="DQ", F36="DNF", F36="DNS", F36=""),"-",VLOOKUP(C36,'FERDİ SONUÇ'!$B$6:$H$1027,7,0))</f>
        <v>-</v>
      </c>
      <c r="H36" s="33" t="str">
        <f>IF(OR(E36="",E36="F",F36="DQ", F36="DNF", F36="DNS", F36=""),"-",VLOOKUP(C36,'FERDİ SONUÇ'!$B$6:$H$1027,7,0))</f>
        <v>-</v>
      </c>
      <c r="I36" s="35" t="str">
        <f>IF(ISERROR(SMALL(H36:H41,1)),"-",SMALL(H36:H41,1))</f>
        <v>-</v>
      </c>
      <c r="J36" s="29"/>
      <c r="AZ36" s="37">
        <v>1030</v>
      </c>
    </row>
    <row r="37" spans="1:52" ht="15" customHeight="1" x14ac:dyDescent="0.2">
      <c r="A37" s="38"/>
      <c r="B37" s="40"/>
      <c r="C37" s="41"/>
      <c r="D37" s="42" t="str">
        <f>IF(ISERROR(VLOOKUP($C37,'START LİSTE'!$B$6:$G$1026,2,0)),"",VLOOKUP($C37,'START LİSTE'!$B$6:$G$1026,2,0))</f>
        <v/>
      </c>
      <c r="E37" s="43" t="str">
        <f>IF(ISERROR(VLOOKUP($C37,'START LİSTE'!$B$6:$G$1026,4,0)),"",VLOOKUP($C37,'START LİSTE'!$B$6:$G$1026,4,0))</f>
        <v/>
      </c>
      <c r="F37" s="108" t="str">
        <f>IF(ISERROR(VLOOKUP($C37,'FERDİ SONUÇ'!$B$6:$H$1027,6,0)),"",VLOOKUP($C37,'FERDİ SONUÇ'!$B$6:$H$1027,6,0))</f>
        <v/>
      </c>
      <c r="G37" s="43" t="str">
        <f>IF(OR(E37="",F37="DQ", F37="DNF", F37="DNS", F37=""),"-",VLOOKUP(C37,'FERDİ SONUÇ'!$B$6:$H$1027,7,0))</f>
        <v>-</v>
      </c>
      <c r="H37" s="43" t="str">
        <f>IF(OR(E37="",E37="F",F37="DQ", F37="DNF", F37="DNS", F37=""),"-",VLOOKUP(C37,'FERDİ SONUÇ'!$B$6:$H$1027,7,0))</f>
        <v>-</v>
      </c>
      <c r="I37" s="45" t="str">
        <f>IF(ISERROR(SMALL(H36:H41,2)),"-",SMALL(H36:H41,2))</f>
        <v>-</v>
      </c>
      <c r="J37" s="39"/>
      <c r="AZ37" s="37">
        <v>1031</v>
      </c>
    </row>
    <row r="38" spans="1:52" ht="15" customHeight="1" x14ac:dyDescent="0.2">
      <c r="A38" s="59" t="str">
        <f>IF(AND(B38&lt;&gt;"",J38&lt;&gt;"DQ"),COUNT(J$6:J$365)-(RANK(J38,J$6:J$365)+COUNTIF(J$6:J38,J38))+2,IF(C36&lt;&gt;"",AZ38,""))</f>
        <v/>
      </c>
      <c r="B38" s="40" t="str">
        <f>IF(ISERROR(VLOOKUP(C36,'START LİSTE'!$B$6:$G$1026,3,0)),"",VLOOKUP(C36,'START LİSTE'!$B$6:$G$1026,3,0))</f>
        <v/>
      </c>
      <c r="C38" s="41"/>
      <c r="D38" s="42" t="str">
        <f>IF(ISERROR(VLOOKUP($C38,'START LİSTE'!$B$6:$G$1026,2,0)),"",VLOOKUP($C38,'START LİSTE'!$B$6:$G$1026,2,0))</f>
        <v/>
      </c>
      <c r="E38" s="43" t="str">
        <f>IF(ISERROR(VLOOKUP($C38,'START LİSTE'!$B$6:$G$1026,4,0)),"",VLOOKUP($C38,'START LİSTE'!$B$6:$G$1026,4,0))</f>
        <v/>
      </c>
      <c r="F38" s="108" t="str">
        <f>IF(ISERROR(VLOOKUP($C38,'FERDİ SONUÇ'!$B$6:$H$1027,6,0)),"",VLOOKUP($C38,'FERDİ SONUÇ'!$B$6:$H$1027,6,0))</f>
        <v/>
      </c>
      <c r="G38" s="43" t="str">
        <f>IF(OR(E38="",F38="DQ", F38="DNF", F38="DNS", F38=""),"-",VLOOKUP(C38,'FERDİ SONUÇ'!$B$6:$H$1027,7,0))</f>
        <v>-</v>
      </c>
      <c r="H38" s="43" t="str">
        <f>IF(OR(E38="",E38="F",F38="DQ", F38="DNF", F38="DNS", F38=""),"-",VLOOKUP(C38,'FERDİ SONUÇ'!$B$6:$H$1027,7,0))</f>
        <v>-</v>
      </c>
      <c r="I38" s="45" t="str">
        <f>IF(ISERROR(SMALL(H36:H41,3)),"-",SMALL(H36:H41,3))</f>
        <v>-</v>
      </c>
      <c r="J38" s="58" t="str">
        <f>IF(C36="","",IF(OR(I36="-",I37="-",I38="-",I39="-"),"DQ",SUM(I36,I37,I38,I39)))</f>
        <v/>
      </c>
      <c r="AZ38" s="37">
        <v>1032</v>
      </c>
    </row>
    <row r="39" spans="1:52" ht="15" customHeight="1" x14ac:dyDescent="0.2">
      <c r="A39" s="38"/>
      <c r="B39" s="40"/>
      <c r="C39" s="41"/>
      <c r="D39" s="42" t="str">
        <f>IF(ISERROR(VLOOKUP($C39,'START LİSTE'!$B$6:$G$1026,2,0)),"",VLOOKUP($C39,'START LİSTE'!$B$6:$G$1026,2,0))</f>
        <v/>
      </c>
      <c r="E39" s="43" t="str">
        <f>IF(ISERROR(VLOOKUP($C39,'START LİSTE'!$B$6:$G$1026,4,0)),"",VLOOKUP($C39,'START LİSTE'!$B$6:$G$1026,4,0))</f>
        <v/>
      </c>
      <c r="F39" s="108" t="str">
        <f>IF(ISERROR(VLOOKUP($C39,'FERDİ SONUÇ'!$B$6:$H$1027,6,0)),"",VLOOKUP($C39,'FERDİ SONUÇ'!$B$6:$H$1027,6,0))</f>
        <v/>
      </c>
      <c r="G39" s="43" t="str">
        <f>IF(OR(E39="",F39="DQ", F39="DNF", F39="DNS", F39=""),"-",VLOOKUP(C39,'FERDİ SONUÇ'!$B$6:$H$1027,7,0))</f>
        <v>-</v>
      </c>
      <c r="H39" s="43" t="str">
        <f>IF(OR(E39="",E39="F",F39="DQ", F39="DNF", F39="DNS", F39=""),"-",VLOOKUP(C39,'FERDİ SONUÇ'!$B$6:$H$1027,7,0))</f>
        <v>-</v>
      </c>
      <c r="I39" s="45" t="str">
        <f>IF(ISERROR(SMALL(H36:H41,4)),"-",SMALL(H36:H41,4))</f>
        <v>-</v>
      </c>
      <c r="J39" s="39"/>
      <c r="AZ39" s="37">
        <v>1033</v>
      </c>
    </row>
    <row r="40" spans="1:52" ht="15" customHeight="1" x14ac:dyDescent="0.2">
      <c r="A40" s="38"/>
      <c r="B40" s="40"/>
      <c r="C40" s="41"/>
      <c r="D40" s="42" t="str">
        <f>IF(ISERROR(VLOOKUP($C40,'START LİSTE'!$B$6:$G$1026,2,0)),"",VLOOKUP($C40,'START LİSTE'!$B$6:$G$1026,2,0))</f>
        <v/>
      </c>
      <c r="E40" s="43" t="str">
        <f>IF(ISERROR(VLOOKUP($C40,'START LİSTE'!$B$6:$G$1026,4,0)),"",VLOOKUP($C40,'START LİSTE'!$B$6:$G$1026,4,0))</f>
        <v/>
      </c>
      <c r="F40" s="108" t="str">
        <f>IF(ISERROR(VLOOKUP($C40,'FERDİ SONUÇ'!$B$6:$H$1027,6,0)),"",VLOOKUP($C40,'FERDİ SONUÇ'!$B$6:$H$1027,6,0))</f>
        <v/>
      </c>
      <c r="G40" s="43" t="str">
        <f>IF(OR(E40="",F40="DQ", F40="DNF", F40="DNS", F40=""),"-",VLOOKUP(C40,'FERDİ SONUÇ'!$B$6:$H$1027,7,0))</f>
        <v>-</v>
      </c>
      <c r="H40" s="43" t="str">
        <f>IF(OR(E40="",E40="F",F40="DQ", F40="DNF", F40="DNS", F40=""),"-",VLOOKUP(C40,'FERDİ SONUÇ'!$B$6:$H$1027,7,0))</f>
        <v>-</v>
      </c>
      <c r="I40" s="45" t="str">
        <f>IF(ISERROR(SMALL(H36:H41,5)),"-",SMALL(H36:H41,5))</f>
        <v>-</v>
      </c>
      <c r="J40" s="39"/>
      <c r="AZ40" s="37">
        <v>1034</v>
      </c>
    </row>
    <row r="41" spans="1:52" ht="15" customHeight="1" x14ac:dyDescent="0.2">
      <c r="A41" s="46"/>
      <c r="B41" s="48"/>
      <c r="C41" s="69"/>
      <c r="D41" s="49" t="str">
        <f>IF(ISERROR(VLOOKUP($C41,'START LİSTE'!$B$6:$G$1026,2,0)),"",VLOOKUP($C41,'START LİSTE'!$B$6:$G$1026,2,0))</f>
        <v/>
      </c>
      <c r="E41" s="50" t="str">
        <f>IF(ISERROR(VLOOKUP($C41,'START LİSTE'!$B$6:$G$1026,4,0)),"",VLOOKUP($C41,'START LİSTE'!$B$6:$G$1026,4,0))</f>
        <v/>
      </c>
      <c r="F41" s="109" t="str">
        <f>IF(ISERROR(VLOOKUP($C41,'FERDİ SONUÇ'!$B$6:$H$1027,6,0)),"",VLOOKUP($C41,'FERDİ SONUÇ'!$B$6:$H$1027,6,0))</f>
        <v/>
      </c>
      <c r="G41" s="50" t="str">
        <f>IF(OR(E41="",F41="DQ", F41="DNF", F41="DNS", F41=""),"-",VLOOKUP(C41,'FERDİ SONUÇ'!$B$6:$H$1027,7,0))</f>
        <v>-</v>
      </c>
      <c r="H41" s="50" t="str">
        <f>IF(OR(E41="",E41="F",F41="DQ", F41="DNF", F41="DNS", F41=""),"-",VLOOKUP(C41,'FERDİ SONUÇ'!$B$6:$H$1027,7,0))</f>
        <v>-</v>
      </c>
      <c r="I41" s="52" t="str">
        <f>IF(ISERROR(SMALL(H36:H41,6)),"-",SMALL(H36:H41,6))</f>
        <v>-</v>
      </c>
      <c r="J41" s="47"/>
      <c r="AZ41" s="37">
        <v>1035</v>
      </c>
    </row>
    <row r="42" spans="1:52" ht="15" customHeight="1" x14ac:dyDescent="0.2">
      <c r="A42" s="28"/>
      <c r="B42" s="30"/>
      <c r="C42" s="68"/>
      <c r="D42" s="32" t="str">
        <f>IF(ISERROR(VLOOKUP($C42,'START LİSTE'!$B$6:$G$1026,2,0)),"",VLOOKUP($C42,'START LİSTE'!$B$6:$G$1026,2,0))</f>
        <v/>
      </c>
      <c r="E42" s="33" t="str">
        <f>IF(ISERROR(VLOOKUP($C42,'START LİSTE'!$B$6:$G$1026,4,0)),"",VLOOKUP($C42,'START LİSTE'!$B$6:$G$1026,4,0))</f>
        <v/>
      </c>
      <c r="F42" s="107" t="str">
        <f>IF(ISERROR(VLOOKUP($C42,'FERDİ SONUÇ'!$B$6:$H$1027,6,0)),"",VLOOKUP($C42,'FERDİ SONUÇ'!$B$6:$H$1027,6,0))</f>
        <v/>
      </c>
      <c r="G42" s="33" t="str">
        <f>IF(OR(E42="",F42="DQ", F42="DNF", F42="DNS", F42=""),"-",VLOOKUP(C42,'FERDİ SONUÇ'!$B$6:$H$1027,7,0))</f>
        <v>-</v>
      </c>
      <c r="H42" s="33" t="str">
        <f>IF(OR(E42="",E42="F",F42="DQ", F42="DNF", F42="DNS", F42=""),"-",VLOOKUP(C42,'FERDİ SONUÇ'!$B$6:$H$1027,7,0))</f>
        <v>-</v>
      </c>
      <c r="I42" s="35" t="str">
        <f>IF(ISERROR(SMALL(H42:H47,1)),"-",SMALL(H42:H47,1))</f>
        <v>-</v>
      </c>
      <c r="J42" s="29"/>
      <c r="AZ42" s="37">
        <v>1036</v>
      </c>
    </row>
    <row r="43" spans="1:52" ht="15" customHeight="1" x14ac:dyDescent="0.2">
      <c r="A43" s="38"/>
      <c r="B43" s="40"/>
      <c r="C43" s="41"/>
      <c r="D43" s="42" t="str">
        <f>IF(ISERROR(VLOOKUP($C43,'START LİSTE'!$B$6:$G$1026,2,0)),"",VLOOKUP($C43,'START LİSTE'!$B$6:$G$1026,2,0))</f>
        <v/>
      </c>
      <c r="E43" s="43" t="str">
        <f>IF(ISERROR(VLOOKUP($C43,'START LİSTE'!$B$6:$G$1026,4,0)),"",VLOOKUP($C43,'START LİSTE'!$B$6:$G$1026,4,0))</f>
        <v/>
      </c>
      <c r="F43" s="108" t="str">
        <f>IF(ISERROR(VLOOKUP($C43,'FERDİ SONUÇ'!$B$6:$H$1027,6,0)),"",VLOOKUP($C43,'FERDİ SONUÇ'!$B$6:$H$1027,6,0))</f>
        <v/>
      </c>
      <c r="G43" s="43" t="str">
        <f>IF(OR(E43="",F43="DQ", F43="DNF", F43="DNS", F43=""),"-",VLOOKUP(C43,'FERDİ SONUÇ'!$B$6:$H$1027,7,0))</f>
        <v>-</v>
      </c>
      <c r="H43" s="43" t="str">
        <f>IF(OR(E43="",E43="F",F43="DQ", F43="DNF", F43="DNS", F43=""),"-",VLOOKUP(C43,'FERDİ SONUÇ'!$B$6:$H$1027,7,0))</f>
        <v>-</v>
      </c>
      <c r="I43" s="45" t="str">
        <f>IF(ISERROR(SMALL(H42:H47,2)),"-",SMALL(H42:H47,2))</f>
        <v>-</v>
      </c>
      <c r="J43" s="39"/>
      <c r="AZ43" s="37">
        <v>1037</v>
      </c>
    </row>
    <row r="44" spans="1:52" ht="15" customHeight="1" x14ac:dyDescent="0.2">
      <c r="A44" s="59" t="str">
        <f>IF(AND(B44&lt;&gt;"",J44&lt;&gt;"DQ"),COUNT(J$6:J$365)-(RANK(J44,J$6:J$365)+COUNTIF(J$6:J44,J44))+2,IF(C42&lt;&gt;"",AZ44,""))</f>
        <v/>
      </c>
      <c r="B44" s="40" t="str">
        <f>IF(ISERROR(VLOOKUP(C42,'START LİSTE'!$B$6:$G$1026,3,0)),"",VLOOKUP(C42,'START LİSTE'!$B$6:$G$1026,3,0))</f>
        <v/>
      </c>
      <c r="C44" s="41"/>
      <c r="D44" s="42" t="str">
        <f>IF(ISERROR(VLOOKUP($C44,'START LİSTE'!$B$6:$G$1026,2,0)),"",VLOOKUP($C44,'START LİSTE'!$B$6:$G$1026,2,0))</f>
        <v/>
      </c>
      <c r="E44" s="43" t="str">
        <f>IF(ISERROR(VLOOKUP($C44,'START LİSTE'!$B$6:$G$1026,4,0)),"",VLOOKUP($C44,'START LİSTE'!$B$6:$G$1026,4,0))</f>
        <v/>
      </c>
      <c r="F44" s="108" t="str">
        <f>IF(ISERROR(VLOOKUP($C44,'FERDİ SONUÇ'!$B$6:$H$1027,6,0)),"",VLOOKUP($C44,'FERDİ SONUÇ'!$B$6:$H$1027,6,0))</f>
        <v/>
      </c>
      <c r="G44" s="43" t="str">
        <f>IF(OR(E44="",F44="DQ", F44="DNF", F44="DNS", F44=""),"-",VLOOKUP(C44,'FERDİ SONUÇ'!$B$6:$H$1027,7,0))</f>
        <v>-</v>
      </c>
      <c r="H44" s="43" t="str">
        <f>IF(OR(E44="",E44="F",F44="DQ", F44="DNF", F44="DNS", F44=""),"-",VLOOKUP(C44,'FERDİ SONUÇ'!$B$6:$H$1027,7,0))</f>
        <v>-</v>
      </c>
      <c r="I44" s="45" t="str">
        <f>IF(ISERROR(SMALL(H42:H47,3)),"-",SMALL(H42:H47,3))</f>
        <v>-</v>
      </c>
      <c r="J44" s="58" t="str">
        <f>IF(C42="","",IF(OR(I42="-",I43="-",I44="-",I45="-"),"DQ",SUM(I42,I43,I44,I45)))</f>
        <v/>
      </c>
      <c r="AZ44" s="37">
        <v>1038</v>
      </c>
    </row>
    <row r="45" spans="1:52" ht="15" customHeight="1" x14ac:dyDescent="0.2">
      <c r="A45" s="38"/>
      <c r="B45" s="40"/>
      <c r="C45" s="41"/>
      <c r="D45" s="42" t="str">
        <f>IF(ISERROR(VLOOKUP($C45,'START LİSTE'!$B$6:$G$1026,2,0)),"",VLOOKUP($C45,'START LİSTE'!$B$6:$G$1026,2,0))</f>
        <v/>
      </c>
      <c r="E45" s="43" t="str">
        <f>IF(ISERROR(VLOOKUP($C45,'START LİSTE'!$B$6:$G$1026,4,0)),"",VLOOKUP($C45,'START LİSTE'!$B$6:$G$1026,4,0))</f>
        <v/>
      </c>
      <c r="F45" s="108" t="str">
        <f>IF(ISERROR(VLOOKUP($C45,'FERDİ SONUÇ'!$B$6:$H$1027,6,0)),"",VLOOKUP($C45,'FERDİ SONUÇ'!$B$6:$H$1027,6,0))</f>
        <v/>
      </c>
      <c r="G45" s="43" t="str">
        <f>IF(OR(E45="",F45="DQ", F45="DNF", F45="DNS", F45=""),"-",VLOOKUP(C45,'FERDİ SONUÇ'!$B$6:$H$1027,7,0))</f>
        <v>-</v>
      </c>
      <c r="H45" s="43" t="str">
        <f>IF(OR(E45="",E45="F",F45="DQ", F45="DNF", F45="DNS", F45=""),"-",VLOOKUP(C45,'FERDİ SONUÇ'!$B$6:$H$1027,7,0))</f>
        <v>-</v>
      </c>
      <c r="I45" s="45" t="str">
        <f>IF(ISERROR(SMALL(H42:H47,4)),"-",SMALL(H42:H47,4))</f>
        <v>-</v>
      </c>
      <c r="J45" s="39"/>
      <c r="AZ45" s="37">
        <v>1039</v>
      </c>
    </row>
    <row r="46" spans="1:52" ht="15" customHeight="1" x14ac:dyDescent="0.2">
      <c r="A46" s="38"/>
      <c r="B46" s="40"/>
      <c r="C46" s="41"/>
      <c r="D46" s="42" t="str">
        <f>IF(ISERROR(VLOOKUP($C46,'START LİSTE'!$B$6:$G$1026,2,0)),"",VLOOKUP($C46,'START LİSTE'!$B$6:$G$1026,2,0))</f>
        <v/>
      </c>
      <c r="E46" s="43" t="str">
        <f>IF(ISERROR(VLOOKUP($C46,'START LİSTE'!$B$6:$G$1026,4,0)),"",VLOOKUP($C46,'START LİSTE'!$B$6:$G$1026,4,0))</f>
        <v/>
      </c>
      <c r="F46" s="108" t="str">
        <f>IF(ISERROR(VLOOKUP($C46,'FERDİ SONUÇ'!$B$6:$H$1027,6,0)),"",VLOOKUP($C46,'FERDİ SONUÇ'!$B$6:$H$1027,6,0))</f>
        <v/>
      </c>
      <c r="G46" s="43" t="str">
        <f>IF(OR(E46="",F46="DQ", F46="DNF", F46="DNS", F46=""),"-",VLOOKUP(C46,'FERDİ SONUÇ'!$B$6:$H$1027,7,0))</f>
        <v>-</v>
      </c>
      <c r="H46" s="43" t="str">
        <f>IF(OR(E46="",E46="F",F46="DQ", F46="DNF", F46="DNS", F46=""),"-",VLOOKUP(C46,'FERDİ SONUÇ'!$B$6:$H$1027,7,0))</f>
        <v>-</v>
      </c>
      <c r="I46" s="45" t="str">
        <f>IF(ISERROR(SMALL(H42:H47,5)),"-",SMALL(H42:H47,5))</f>
        <v>-</v>
      </c>
      <c r="J46" s="39"/>
      <c r="AZ46" s="37">
        <v>1040</v>
      </c>
    </row>
    <row r="47" spans="1:52" ht="15" customHeight="1" x14ac:dyDescent="0.2">
      <c r="A47" s="46"/>
      <c r="B47" s="48"/>
      <c r="C47" s="69"/>
      <c r="D47" s="49" t="str">
        <f>IF(ISERROR(VLOOKUP($C47,'START LİSTE'!$B$6:$G$1026,2,0)),"",VLOOKUP($C47,'START LİSTE'!$B$6:$G$1026,2,0))</f>
        <v/>
      </c>
      <c r="E47" s="50" t="str">
        <f>IF(ISERROR(VLOOKUP($C47,'START LİSTE'!$B$6:$G$1026,4,0)),"",VLOOKUP($C47,'START LİSTE'!$B$6:$G$1026,4,0))</f>
        <v/>
      </c>
      <c r="F47" s="109" t="str">
        <f>IF(ISERROR(VLOOKUP($C47,'FERDİ SONUÇ'!$B$6:$H$1027,6,0)),"",VLOOKUP($C47,'FERDİ SONUÇ'!$B$6:$H$1027,6,0))</f>
        <v/>
      </c>
      <c r="G47" s="50" t="str">
        <f>IF(OR(E47="",F47="DQ", F47="DNF", F47="DNS", F47=""),"-",VLOOKUP(C47,'FERDİ SONUÇ'!$B$6:$H$1027,7,0))</f>
        <v>-</v>
      </c>
      <c r="H47" s="50" t="str">
        <f>IF(OR(E47="",E47="F",F47="DQ", F47="DNF", F47="DNS", F47=""),"-",VLOOKUP(C47,'FERDİ SONUÇ'!$B$6:$H$1027,7,0))</f>
        <v>-</v>
      </c>
      <c r="I47" s="52" t="str">
        <f>IF(ISERROR(SMALL(H42:H47,6)),"-",SMALL(H42:H47,6))</f>
        <v>-</v>
      </c>
      <c r="J47" s="47"/>
      <c r="AZ47" s="37">
        <v>1041</v>
      </c>
    </row>
    <row r="48" spans="1:52" ht="15" customHeight="1" x14ac:dyDescent="0.2">
      <c r="A48" s="28"/>
      <c r="B48" s="30"/>
      <c r="C48" s="68"/>
      <c r="D48" s="32" t="str">
        <f>IF(ISERROR(VLOOKUP($C48,'START LİSTE'!$B$6:$G$1026,2,0)),"",VLOOKUP($C48,'START LİSTE'!$B$6:$G$1026,2,0))</f>
        <v/>
      </c>
      <c r="E48" s="33" t="str">
        <f>IF(ISERROR(VLOOKUP($C48,'START LİSTE'!$B$6:$G$1026,4,0)),"",VLOOKUP($C48,'START LİSTE'!$B$6:$G$1026,4,0))</f>
        <v/>
      </c>
      <c r="F48" s="107" t="str">
        <f>IF(ISERROR(VLOOKUP($C48,'FERDİ SONUÇ'!$B$6:$H$1027,6,0)),"",VLOOKUP($C48,'FERDİ SONUÇ'!$B$6:$H$1027,6,0))</f>
        <v/>
      </c>
      <c r="G48" s="33" t="str">
        <f>IF(OR(E48="",F48="DQ", F48="DNF", F48="DNS", F48=""),"-",VLOOKUP(C48,'FERDİ SONUÇ'!$B$6:$H$1027,7,0))</f>
        <v>-</v>
      </c>
      <c r="H48" s="33" t="str">
        <f>IF(OR(E48="",E48="F",F48="DQ", F48="DNF", F48="DNS", F48=""),"-",VLOOKUP(C48,'FERDİ SONUÇ'!$B$6:$H$1027,7,0))</f>
        <v>-</v>
      </c>
      <c r="I48" s="35" t="str">
        <f>IF(ISERROR(SMALL(H48:H53,1)),"-",SMALL(H48:H53,1))</f>
        <v>-</v>
      </c>
      <c r="J48" s="29"/>
      <c r="AZ48" s="37">
        <v>1042</v>
      </c>
    </row>
    <row r="49" spans="1:52" ht="15" customHeight="1" x14ac:dyDescent="0.2">
      <c r="A49" s="38"/>
      <c r="B49" s="40"/>
      <c r="C49" s="41"/>
      <c r="D49" s="42" t="str">
        <f>IF(ISERROR(VLOOKUP($C49,'START LİSTE'!$B$6:$G$1026,2,0)),"",VLOOKUP($C49,'START LİSTE'!$B$6:$G$1026,2,0))</f>
        <v/>
      </c>
      <c r="E49" s="43" t="str">
        <f>IF(ISERROR(VLOOKUP($C49,'START LİSTE'!$B$6:$G$1026,4,0)),"",VLOOKUP($C49,'START LİSTE'!$B$6:$G$1026,4,0))</f>
        <v/>
      </c>
      <c r="F49" s="108" t="str">
        <f>IF(ISERROR(VLOOKUP($C49,'FERDİ SONUÇ'!$B$6:$H$1027,6,0)),"",VLOOKUP($C49,'FERDİ SONUÇ'!$B$6:$H$1027,6,0))</f>
        <v/>
      </c>
      <c r="G49" s="43" t="str">
        <f>IF(OR(E49="",F49="DQ", F49="DNF", F49="DNS", F49=""),"-",VLOOKUP(C49,'FERDİ SONUÇ'!$B$6:$H$1027,7,0))</f>
        <v>-</v>
      </c>
      <c r="H49" s="43" t="str">
        <f>IF(OR(E49="",E49="F",F49="DQ", F49="DNF", F49="DNS", F49=""),"-",VLOOKUP(C49,'FERDİ SONUÇ'!$B$6:$H$1027,7,0))</f>
        <v>-</v>
      </c>
      <c r="I49" s="45" t="str">
        <f>IF(ISERROR(SMALL(H48:H53,2)),"-",SMALL(H48:H53,2))</f>
        <v>-</v>
      </c>
      <c r="J49" s="39"/>
      <c r="AZ49" s="37">
        <v>1043</v>
      </c>
    </row>
    <row r="50" spans="1:52" ht="15" customHeight="1" x14ac:dyDescent="0.2">
      <c r="A50" s="59" t="str">
        <f>IF(AND(B50&lt;&gt;"",J50&lt;&gt;"DQ"),COUNT(J$6:J$365)-(RANK(J50,J$6:J$365)+COUNTIF(J$6:J50,J50))+2,IF(C48&lt;&gt;"",AZ50,""))</f>
        <v/>
      </c>
      <c r="B50" s="40" t="str">
        <f>IF(ISERROR(VLOOKUP(C48,'START LİSTE'!$B$6:$G$1026,3,0)),"",VLOOKUP(C48,'START LİSTE'!$B$6:$G$1026,3,0))</f>
        <v/>
      </c>
      <c r="C50" s="41"/>
      <c r="D50" s="42" t="str">
        <f>IF(ISERROR(VLOOKUP($C50,'START LİSTE'!$B$6:$G$1026,2,0)),"",VLOOKUP($C50,'START LİSTE'!$B$6:$G$1026,2,0))</f>
        <v/>
      </c>
      <c r="E50" s="43" t="str">
        <f>IF(ISERROR(VLOOKUP($C50,'START LİSTE'!$B$6:$G$1026,4,0)),"",VLOOKUP($C50,'START LİSTE'!$B$6:$G$1026,4,0))</f>
        <v/>
      </c>
      <c r="F50" s="108" t="str">
        <f>IF(ISERROR(VLOOKUP($C50,'FERDİ SONUÇ'!$B$6:$H$1027,6,0)),"",VLOOKUP($C50,'FERDİ SONUÇ'!$B$6:$H$1027,6,0))</f>
        <v/>
      </c>
      <c r="G50" s="43" t="str">
        <f>IF(OR(E50="",F50="DQ", F50="DNF", F50="DNS", F50=""),"-",VLOOKUP(C50,'FERDİ SONUÇ'!$B$6:$H$1027,7,0))</f>
        <v>-</v>
      </c>
      <c r="H50" s="43" t="str">
        <f>IF(OR(E50="",E50="F",F50="DQ", F50="DNF", F50="DNS", F50=""),"-",VLOOKUP(C50,'FERDİ SONUÇ'!$B$6:$H$1027,7,0))</f>
        <v>-</v>
      </c>
      <c r="I50" s="45" t="str">
        <f>IF(ISERROR(SMALL(H48:H53,3)),"-",SMALL(H48:H53,3))</f>
        <v>-</v>
      </c>
      <c r="J50" s="58" t="str">
        <f>IF(C48="","",IF(OR(I48="-",I49="-",I50="-",I51="-"),"DQ",SUM(I48,I49,I50,I51)))</f>
        <v/>
      </c>
      <c r="AZ50" s="37">
        <v>1044</v>
      </c>
    </row>
    <row r="51" spans="1:52" ht="15" customHeight="1" x14ac:dyDescent="0.2">
      <c r="A51" s="38"/>
      <c r="B51" s="40"/>
      <c r="C51" s="41"/>
      <c r="D51" s="42" t="str">
        <f>IF(ISERROR(VLOOKUP($C51,'START LİSTE'!$B$6:$G$1026,2,0)),"",VLOOKUP($C51,'START LİSTE'!$B$6:$G$1026,2,0))</f>
        <v/>
      </c>
      <c r="E51" s="43" t="str">
        <f>IF(ISERROR(VLOOKUP($C51,'START LİSTE'!$B$6:$G$1026,4,0)),"",VLOOKUP($C51,'START LİSTE'!$B$6:$G$1026,4,0))</f>
        <v/>
      </c>
      <c r="F51" s="108" t="str">
        <f>IF(ISERROR(VLOOKUP($C51,'FERDİ SONUÇ'!$B$6:$H$1027,6,0)),"",VLOOKUP($C51,'FERDİ SONUÇ'!$B$6:$H$1027,6,0))</f>
        <v/>
      </c>
      <c r="G51" s="43" t="str">
        <f>IF(OR(E51="",F51="DQ", F51="DNF", F51="DNS", F51=""),"-",VLOOKUP(C51,'FERDİ SONUÇ'!$B$6:$H$1027,7,0))</f>
        <v>-</v>
      </c>
      <c r="H51" s="43" t="str">
        <f>IF(OR(E51="",E51="F",F51="DQ", F51="DNF", F51="DNS", F51=""),"-",VLOOKUP(C51,'FERDİ SONUÇ'!$B$6:$H$1027,7,0))</f>
        <v>-</v>
      </c>
      <c r="I51" s="45" t="str">
        <f>IF(ISERROR(SMALL(H48:H53,4)),"-",SMALL(H48:H53,4))</f>
        <v>-</v>
      </c>
      <c r="J51" s="39"/>
      <c r="AZ51" s="37">
        <v>1045</v>
      </c>
    </row>
    <row r="52" spans="1:52" ht="15" customHeight="1" x14ac:dyDescent="0.2">
      <c r="A52" s="38"/>
      <c r="B52" s="40"/>
      <c r="C52" s="41"/>
      <c r="D52" s="42" t="str">
        <f>IF(ISERROR(VLOOKUP($C52,'START LİSTE'!$B$6:$G$1026,2,0)),"",VLOOKUP($C52,'START LİSTE'!$B$6:$G$1026,2,0))</f>
        <v/>
      </c>
      <c r="E52" s="43" t="str">
        <f>IF(ISERROR(VLOOKUP($C52,'START LİSTE'!$B$6:$G$1026,4,0)),"",VLOOKUP($C52,'START LİSTE'!$B$6:$G$1026,4,0))</f>
        <v/>
      </c>
      <c r="F52" s="108" t="str">
        <f>IF(ISERROR(VLOOKUP($C52,'FERDİ SONUÇ'!$B$6:$H$1027,6,0)),"",VLOOKUP($C52,'FERDİ SONUÇ'!$B$6:$H$1027,6,0))</f>
        <v/>
      </c>
      <c r="G52" s="43" t="str">
        <f>IF(OR(E52="",F52="DQ", F52="DNF", F52="DNS", F52=""),"-",VLOOKUP(C52,'FERDİ SONUÇ'!$B$6:$H$1027,7,0))</f>
        <v>-</v>
      </c>
      <c r="H52" s="43" t="str">
        <f>IF(OR(E52="",E52="F",F52="DQ", F52="DNF", F52="DNS", F52=""),"-",VLOOKUP(C52,'FERDİ SONUÇ'!$B$6:$H$1027,7,0))</f>
        <v>-</v>
      </c>
      <c r="I52" s="45" t="str">
        <f>IF(ISERROR(SMALL(H48:H53,5)),"-",SMALL(H48:H53,5))</f>
        <v>-</v>
      </c>
      <c r="J52" s="39"/>
      <c r="AZ52" s="37">
        <v>1046</v>
      </c>
    </row>
    <row r="53" spans="1:52" ht="15" customHeight="1" x14ac:dyDescent="0.2">
      <c r="A53" s="46"/>
      <c r="B53" s="48"/>
      <c r="C53" s="69"/>
      <c r="D53" s="49" t="str">
        <f>IF(ISERROR(VLOOKUP($C53,'START LİSTE'!$B$6:$G$1026,2,0)),"",VLOOKUP($C53,'START LİSTE'!$B$6:$G$1026,2,0))</f>
        <v/>
      </c>
      <c r="E53" s="50" t="str">
        <f>IF(ISERROR(VLOOKUP($C53,'START LİSTE'!$B$6:$G$1026,4,0)),"",VLOOKUP($C53,'START LİSTE'!$B$6:$G$1026,4,0))</f>
        <v/>
      </c>
      <c r="F53" s="109" t="str">
        <f>IF(ISERROR(VLOOKUP($C53,'FERDİ SONUÇ'!$B$6:$H$1027,6,0)),"",VLOOKUP($C53,'FERDİ SONUÇ'!$B$6:$H$1027,6,0))</f>
        <v/>
      </c>
      <c r="G53" s="50" t="str">
        <f>IF(OR(E53="",F53="DQ", F53="DNF", F53="DNS", F53=""),"-",VLOOKUP(C53,'FERDİ SONUÇ'!$B$6:$H$1027,7,0))</f>
        <v>-</v>
      </c>
      <c r="H53" s="50" t="str">
        <f>IF(OR(E53="",E53="F",F53="DQ", F53="DNF", F53="DNS", F53=""),"-",VLOOKUP(C53,'FERDİ SONUÇ'!$B$6:$H$1027,7,0))</f>
        <v>-</v>
      </c>
      <c r="I53" s="52" t="str">
        <f>IF(ISERROR(SMALL(H48:H53,6)),"-",SMALL(H48:H53,6))</f>
        <v>-</v>
      </c>
      <c r="J53" s="47"/>
      <c r="AZ53" s="37">
        <v>1047</v>
      </c>
    </row>
    <row r="54" spans="1:52" ht="15" customHeight="1" x14ac:dyDescent="0.2">
      <c r="A54" s="28"/>
      <c r="B54" s="30"/>
      <c r="C54" s="68"/>
      <c r="D54" s="32" t="str">
        <f>IF(ISERROR(VLOOKUP($C54,'START LİSTE'!$B$6:$G$1026,2,0)),"",VLOOKUP($C54,'START LİSTE'!$B$6:$G$1026,2,0))</f>
        <v/>
      </c>
      <c r="E54" s="33" t="str">
        <f>IF(ISERROR(VLOOKUP($C54,'START LİSTE'!$B$6:$G$1026,4,0)),"",VLOOKUP($C54,'START LİSTE'!$B$6:$G$1026,4,0))</f>
        <v/>
      </c>
      <c r="F54" s="107" t="str">
        <f>IF(ISERROR(VLOOKUP($C54,'FERDİ SONUÇ'!$B$6:$H$1027,6,0)),"",VLOOKUP($C54,'FERDİ SONUÇ'!$B$6:$H$1027,6,0))</f>
        <v/>
      </c>
      <c r="G54" s="33" t="str">
        <f>IF(OR(E54="",F54="DQ", F54="DNF", F54="DNS", F54=""),"-",VLOOKUP(C54,'FERDİ SONUÇ'!$B$6:$H$1027,7,0))</f>
        <v>-</v>
      </c>
      <c r="H54" s="33" t="str">
        <f>IF(OR(E54="",E54="F",F54="DQ", F54="DNF", F54="DNS", F54=""),"-",VLOOKUP(C54,'FERDİ SONUÇ'!$B$6:$H$1027,7,0))</f>
        <v>-</v>
      </c>
      <c r="I54" s="35" t="str">
        <f>IF(ISERROR(SMALL(H54:H59,1)),"-",SMALL(H54:H59,1))</f>
        <v>-</v>
      </c>
      <c r="J54" s="29"/>
      <c r="AZ54" s="37">
        <v>1048</v>
      </c>
    </row>
    <row r="55" spans="1:52" ht="15" customHeight="1" x14ac:dyDescent="0.2">
      <c r="A55" s="38"/>
      <c r="B55" s="40"/>
      <c r="C55" s="41"/>
      <c r="D55" s="42" t="str">
        <f>IF(ISERROR(VLOOKUP($C55,'START LİSTE'!$B$6:$G$1026,2,0)),"",VLOOKUP($C55,'START LİSTE'!$B$6:$G$1026,2,0))</f>
        <v/>
      </c>
      <c r="E55" s="43" t="str">
        <f>IF(ISERROR(VLOOKUP($C55,'START LİSTE'!$B$6:$G$1026,4,0)),"",VLOOKUP($C55,'START LİSTE'!$B$6:$G$1026,4,0))</f>
        <v/>
      </c>
      <c r="F55" s="108" t="str">
        <f>IF(ISERROR(VLOOKUP($C55,'FERDİ SONUÇ'!$B$6:$H$1027,6,0)),"",VLOOKUP($C55,'FERDİ SONUÇ'!$B$6:$H$1027,6,0))</f>
        <v/>
      </c>
      <c r="G55" s="43" t="str">
        <f>IF(OR(E55="",F55="DQ", F55="DNF", F55="DNS", F55=""),"-",VLOOKUP(C55,'FERDİ SONUÇ'!$B$6:$H$1027,7,0))</f>
        <v>-</v>
      </c>
      <c r="H55" s="43" t="str">
        <f>IF(OR(E55="",E55="F",F55="DQ", F55="DNF", F55="DNS", F55=""),"-",VLOOKUP(C55,'FERDİ SONUÇ'!$B$6:$H$1027,7,0))</f>
        <v>-</v>
      </c>
      <c r="I55" s="45" t="str">
        <f>IF(ISERROR(SMALL(H54:H59,2)),"-",SMALL(H54:H59,2))</f>
        <v>-</v>
      </c>
      <c r="J55" s="39"/>
      <c r="AZ55" s="37">
        <v>1049</v>
      </c>
    </row>
    <row r="56" spans="1:52" ht="15" customHeight="1" x14ac:dyDescent="0.2">
      <c r="A56" s="59" t="str">
        <f>IF(AND(B56&lt;&gt;"",J56&lt;&gt;"DQ"),COUNT(J$6:J$365)-(RANK(J56,J$6:J$365)+COUNTIF(J$6:J56,J56))+2,IF(C54&lt;&gt;"",AZ56,""))</f>
        <v/>
      </c>
      <c r="B56" s="40" t="str">
        <f>IF(ISERROR(VLOOKUP(C54,'START LİSTE'!$B$6:$G$1026,3,0)),"",VLOOKUP(C54,'START LİSTE'!$B$6:$G$1026,3,0))</f>
        <v/>
      </c>
      <c r="C56" s="41"/>
      <c r="D56" s="42" t="str">
        <f>IF(ISERROR(VLOOKUP($C56,'START LİSTE'!$B$6:$G$1026,2,0)),"",VLOOKUP($C56,'START LİSTE'!$B$6:$G$1026,2,0))</f>
        <v/>
      </c>
      <c r="E56" s="43" t="str">
        <f>IF(ISERROR(VLOOKUP($C56,'START LİSTE'!$B$6:$G$1026,4,0)),"",VLOOKUP($C56,'START LİSTE'!$B$6:$G$1026,4,0))</f>
        <v/>
      </c>
      <c r="F56" s="108" t="str">
        <f>IF(ISERROR(VLOOKUP($C56,'FERDİ SONUÇ'!$B$6:$H$1027,6,0)),"",VLOOKUP($C56,'FERDİ SONUÇ'!$B$6:$H$1027,6,0))</f>
        <v/>
      </c>
      <c r="G56" s="43" t="str">
        <f>IF(OR(E56="",F56="DQ", F56="DNF", F56="DNS", F56=""),"-",VLOOKUP(C56,'FERDİ SONUÇ'!$B$6:$H$1027,7,0))</f>
        <v>-</v>
      </c>
      <c r="H56" s="43" t="str">
        <f>IF(OR(E56="",E56="F",F56="DQ", F56="DNF", F56="DNS", F56=""),"-",VLOOKUP(C56,'FERDİ SONUÇ'!$B$6:$H$1027,7,0))</f>
        <v>-</v>
      </c>
      <c r="I56" s="45" t="str">
        <f>IF(ISERROR(SMALL(H54:H59,3)),"-",SMALL(H54:H59,3))</f>
        <v>-</v>
      </c>
      <c r="J56" s="58" t="str">
        <f>IF(C54="","",IF(OR(I54="-",I55="-",I56="-",I57="-"),"DQ",SUM(I54,I55,I56,I57)))</f>
        <v/>
      </c>
      <c r="AZ56" s="37">
        <v>1050</v>
      </c>
    </row>
    <row r="57" spans="1:52" ht="15" customHeight="1" x14ac:dyDescent="0.2">
      <c r="A57" s="38"/>
      <c r="B57" s="40"/>
      <c r="C57" s="41"/>
      <c r="D57" s="42" t="str">
        <f>IF(ISERROR(VLOOKUP($C57,'START LİSTE'!$B$6:$G$1026,2,0)),"",VLOOKUP($C57,'START LİSTE'!$B$6:$G$1026,2,0))</f>
        <v/>
      </c>
      <c r="E57" s="43" t="str">
        <f>IF(ISERROR(VLOOKUP($C57,'START LİSTE'!$B$6:$G$1026,4,0)),"",VLOOKUP($C57,'START LİSTE'!$B$6:$G$1026,4,0))</f>
        <v/>
      </c>
      <c r="F57" s="108" t="str">
        <f>IF(ISERROR(VLOOKUP($C57,'FERDİ SONUÇ'!$B$6:$H$1027,6,0)),"",VLOOKUP($C57,'FERDİ SONUÇ'!$B$6:$H$1027,6,0))</f>
        <v/>
      </c>
      <c r="G57" s="43" t="str">
        <f>IF(OR(E57="",F57="DQ", F57="DNF", F57="DNS", F57=""),"-",VLOOKUP(C57,'FERDİ SONUÇ'!$B$6:$H$1027,7,0))</f>
        <v>-</v>
      </c>
      <c r="H57" s="43" t="str">
        <f>IF(OR(E57="",E57="F",F57="DQ", F57="DNF", F57="DNS", F57=""),"-",VLOOKUP(C57,'FERDİ SONUÇ'!$B$6:$H$1027,7,0))</f>
        <v>-</v>
      </c>
      <c r="I57" s="45" t="str">
        <f>IF(ISERROR(SMALL(H54:H59,4)),"-",SMALL(H54:H59,4))</f>
        <v>-</v>
      </c>
      <c r="J57" s="39"/>
      <c r="AZ57" s="37">
        <v>1051</v>
      </c>
    </row>
    <row r="58" spans="1:52" ht="15" customHeight="1" x14ac:dyDescent="0.2">
      <c r="A58" s="38"/>
      <c r="B58" s="40"/>
      <c r="C58" s="41"/>
      <c r="D58" s="42" t="str">
        <f>IF(ISERROR(VLOOKUP($C58,'START LİSTE'!$B$6:$G$1026,2,0)),"",VLOOKUP($C58,'START LİSTE'!$B$6:$G$1026,2,0))</f>
        <v/>
      </c>
      <c r="E58" s="43" t="str">
        <f>IF(ISERROR(VLOOKUP($C58,'START LİSTE'!$B$6:$G$1026,4,0)),"",VLOOKUP($C58,'START LİSTE'!$B$6:$G$1026,4,0))</f>
        <v/>
      </c>
      <c r="F58" s="108" t="str">
        <f>IF(ISERROR(VLOOKUP($C58,'FERDİ SONUÇ'!$B$6:$H$1027,6,0)),"",VLOOKUP($C58,'FERDİ SONUÇ'!$B$6:$H$1027,6,0))</f>
        <v/>
      </c>
      <c r="G58" s="43" t="str">
        <f>IF(OR(E58="",F58="DQ", F58="DNF", F58="DNS", F58=""),"-",VLOOKUP(C58,'FERDİ SONUÇ'!$B$6:$H$1027,7,0))</f>
        <v>-</v>
      </c>
      <c r="H58" s="43" t="str">
        <f>IF(OR(E58="",E58="F",F58="DQ", F58="DNF", F58="DNS", F58=""),"-",VLOOKUP(C58,'FERDİ SONUÇ'!$B$6:$H$1027,7,0))</f>
        <v>-</v>
      </c>
      <c r="I58" s="45" t="str">
        <f>IF(ISERROR(SMALL(H54:H59,5)),"-",SMALL(H54:H59,5))</f>
        <v>-</v>
      </c>
      <c r="J58" s="39"/>
      <c r="AZ58" s="37">
        <v>1052</v>
      </c>
    </row>
    <row r="59" spans="1:52" ht="15" customHeight="1" x14ac:dyDescent="0.2">
      <c r="A59" s="46"/>
      <c r="B59" s="48"/>
      <c r="C59" s="69"/>
      <c r="D59" s="49" t="str">
        <f>IF(ISERROR(VLOOKUP($C59,'START LİSTE'!$B$6:$G$1026,2,0)),"",VLOOKUP($C59,'START LİSTE'!$B$6:$G$1026,2,0))</f>
        <v/>
      </c>
      <c r="E59" s="50" t="str">
        <f>IF(ISERROR(VLOOKUP($C59,'START LİSTE'!$B$6:$G$1026,4,0)),"",VLOOKUP($C59,'START LİSTE'!$B$6:$G$1026,4,0))</f>
        <v/>
      </c>
      <c r="F59" s="109" t="str">
        <f>IF(ISERROR(VLOOKUP($C59,'FERDİ SONUÇ'!$B$6:$H$1027,6,0)),"",VLOOKUP($C59,'FERDİ SONUÇ'!$B$6:$H$1027,6,0))</f>
        <v/>
      </c>
      <c r="G59" s="50" t="str">
        <f>IF(OR(E59="",F59="DQ", F59="DNF", F59="DNS", F59=""),"-",VLOOKUP(C59,'FERDİ SONUÇ'!$B$6:$H$1027,7,0))</f>
        <v>-</v>
      </c>
      <c r="H59" s="50" t="str">
        <f>IF(OR(E59="",E59="F",F59="DQ", F59="DNF", F59="DNS", F59=""),"-",VLOOKUP(C59,'FERDİ SONUÇ'!$B$6:$H$1027,7,0))</f>
        <v>-</v>
      </c>
      <c r="I59" s="52" t="str">
        <f>IF(ISERROR(SMALL(H54:H59,6)),"-",SMALL(H54:H59,6))</f>
        <v>-</v>
      </c>
      <c r="J59" s="47"/>
      <c r="AZ59" s="37">
        <v>1053</v>
      </c>
    </row>
    <row r="60" spans="1:52" ht="15" customHeight="1" x14ac:dyDescent="0.2">
      <c r="A60" s="28"/>
      <c r="B60" s="30"/>
      <c r="C60" s="68"/>
      <c r="D60" s="32" t="str">
        <f>IF(ISERROR(VLOOKUP($C60,'START LİSTE'!$B$6:$G$1026,2,0)),"",VLOOKUP($C60,'START LİSTE'!$B$6:$G$1026,2,0))</f>
        <v/>
      </c>
      <c r="E60" s="33" t="str">
        <f>IF(ISERROR(VLOOKUP($C60,'START LİSTE'!$B$6:$G$1026,4,0)),"",VLOOKUP($C60,'START LİSTE'!$B$6:$G$1026,4,0))</f>
        <v/>
      </c>
      <c r="F60" s="107" t="str">
        <f>IF(ISERROR(VLOOKUP($C60,'FERDİ SONUÇ'!$B$6:$H$1027,6,0)),"",VLOOKUP($C60,'FERDİ SONUÇ'!$B$6:$H$1027,6,0))</f>
        <v/>
      </c>
      <c r="G60" s="33" t="str">
        <f>IF(OR(E60="",F60="DQ", F60="DNF", F60="DNS", F60=""),"-",VLOOKUP(C60,'FERDİ SONUÇ'!$B$6:$H$1027,7,0))</f>
        <v>-</v>
      </c>
      <c r="H60" s="33" t="str">
        <f>IF(OR(E60="",E60="F",F60="DQ", F60="DNF", F60="DNS", F60=""),"-",VLOOKUP(C60,'FERDİ SONUÇ'!$B$6:$H$1027,7,0))</f>
        <v>-</v>
      </c>
      <c r="I60" s="35" t="str">
        <f>IF(ISERROR(SMALL(H60:H65,1)),"-",SMALL(H60:H65,1))</f>
        <v>-</v>
      </c>
      <c r="J60" s="29"/>
      <c r="AZ60" s="37">
        <v>1054</v>
      </c>
    </row>
    <row r="61" spans="1:52" ht="15" customHeight="1" x14ac:dyDescent="0.2">
      <c r="A61" s="38"/>
      <c r="B61" s="40"/>
      <c r="C61" s="41"/>
      <c r="D61" s="42" t="str">
        <f>IF(ISERROR(VLOOKUP($C61,'START LİSTE'!$B$6:$G$1026,2,0)),"",VLOOKUP($C61,'START LİSTE'!$B$6:$G$1026,2,0))</f>
        <v/>
      </c>
      <c r="E61" s="43" t="str">
        <f>IF(ISERROR(VLOOKUP($C61,'START LİSTE'!$B$6:$G$1026,4,0)),"",VLOOKUP($C61,'START LİSTE'!$B$6:$G$1026,4,0))</f>
        <v/>
      </c>
      <c r="F61" s="108" t="str">
        <f>IF(ISERROR(VLOOKUP($C61,'FERDİ SONUÇ'!$B$6:$H$1027,6,0)),"",VLOOKUP($C61,'FERDİ SONUÇ'!$B$6:$H$1027,6,0))</f>
        <v/>
      </c>
      <c r="G61" s="43" t="str">
        <f>IF(OR(E61="",F61="DQ", F61="DNF", F61="DNS", F61=""),"-",VLOOKUP(C61,'FERDİ SONUÇ'!$B$6:$H$1027,7,0))</f>
        <v>-</v>
      </c>
      <c r="H61" s="43" t="str">
        <f>IF(OR(E61="",E61="F",F61="DQ", F61="DNF", F61="DNS", F61=""),"-",VLOOKUP(C61,'FERDİ SONUÇ'!$B$6:$H$1027,7,0))</f>
        <v>-</v>
      </c>
      <c r="I61" s="45" t="str">
        <f>IF(ISERROR(SMALL(H60:H65,2)),"-",SMALL(H60:H65,2))</f>
        <v>-</v>
      </c>
      <c r="J61" s="39"/>
      <c r="AZ61" s="37">
        <v>1055</v>
      </c>
    </row>
    <row r="62" spans="1:52" ht="15" customHeight="1" x14ac:dyDescent="0.2">
      <c r="A62" s="59" t="str">
        <f>IF(AND(B62&lt;&gt;"",J62&lt;&gt;"DQ"),COUNT(J$6:J$365)-(RANK(J62,J$6:J$365)+COUNTIF(J$6:J62,J62))+2,IF(C60&lt;&gt;"",AZ62,""))</f>
        <v/>
      </c>
      <c r="B62" s="40" t="str">
        <f>IF(ISERROR(VLOOKUP(C60,'START LİSTE'!$B$6:$G$1026,3,0)),"",VLOOKUP(C60,'START LİSTE'!$B$6:$G$1026,3,0))</f>
        <v/>
      </c>
      <c r="C62" s="41"/>
      <c r="D62" s="42" t="str">
        <f>IF(ISERROR(VLOOKUP($C62,'START LİSTE'!$B$6:$G$1026,2,0)),"",VLOOKUP($C62,'START LİSTE'!$B$6:$G$1026,2,0))</f>
        <v/>
      </c>
      <c r="E62" s="43" t="str">
        <f>IF(ISERROR(VLOOKUP($C62,'START LİSTE'!$B$6:$G$1026,4,0)),"",VLOOKUP($C62,'START LİSTE'!$B$6:$G$1026,4,0))</f>
        <v/>
      </c>
      <c r="F62" s="108" t="str">
        <f>IF(ISERROR(VLOOKUP($C62,'FERDİ SONUÇ'!$B$6:$H$1027,6,0)),"",VLOOKUP($C62,'FERDİ SONUÇ'!$B$6:$H$1027,6,0))</f>
        <v/>
      </c>
      <c r="G62" s="43" t="str">
        <f>IF(OR(E62="",F62="DQ", F62="DNF", F62="DNS", F62=""),"-",VLOOKUP(C62,'FERDİ SONUÇ'!$B$6:$H$1027,7,0))</f>
        <v>-</v>
      </c>
      <c r="H62" s="43" t="str">
        <f>IF(OR(E62="",E62="F",F62="DQ", F62="DNF", F62="DNS", F62=""),"-",VLOOKUP(C62,'FERDİ SONUÇ'!$B$6:$H$1027,7,0))</f>
        <v>-</v>
      </c>
      <c r="I62" s="45" t="str">
        <f>IF(ISERROR(SMALL(H60:H65,3)),"-",SMALL(H60:H65,3))</f>
        <v>-</v>
      </c>
      <c r="J62" s="58" t="str">
        <f>IF(C60="","",IF(OR(I60="-",I61="-",I62="-",I63="-"),"DQ",SUM(I60,I61,I62,I63)))</f>
        <v/>
      </c>
      <c r="AZ62" s="37">
        <v>1056</v>
      </c>
    </row>
    <row r="63" spans="1:52" ht="15" customHeight="1" x14ac:dyDescent="0.2">
      <c r="A63" s="38"/>
      <c r="B63" s="40"/>
      <c r="C63" s="41"/>
      <c r="D63" s="42" t="str">
        <f>IF(ISERROR(VLOOKUP($C63,'START LİSTE'!$B$6:$G$1026,2,0)),"",VLOOKUP($C63,'START LİSTE'!$B$6:$G$1026,2,0))</f>
        <v/>
      </c>
      <c r="E63" s="43" t="str">
        <f>IF(ISERROR(VLOOKUP($C63,'START LİSTE'!$B$6:$G$1026,4,0)),"",VLOOKUP($C63,'START LİSTE'!$B$6:$G$1026,4,0))</f>
        <v/>
      </c>
      <c r="F63" s="108" t="str">
        <f>IF(ISERROR(VLOOKUP($C63,'FERDİ SONUÇ'!$B$6:$H$1027,6,0)),"",VLOOKUP($C63,'FERDİ SONUÇ'!$B$6:$H$1027,6,0))</f>
        <v/>
      </c>
      <c r="G63" s="43" t="str">
        <f>IF(OR(E63="",F63="DQ", F63="DNF", F63="DNS", F63=""),"-",VLOOKUP(C63,'FERDİ SONUÇ'!$B$6:$H$1027,7,0))</f>
        <v>-</v>
      </c>
      <c r="H63" s="43" t="str">
        <f>IF(OR(E63="",E63="F",F63="DQ", F63="DNF", F63="DNS", F63=""),"-",VLOOKUP(C63,'FERDİ SONUÇ'!$B$6:$H$1027,7,0))</f>
        <v>-</v>
      </c>
      <c r="I63" s="45" t="str">
        <f>IF(ISERROR(SMALL(H60:H65,4)),"-",SMALL(H60:H65,4))</f>
        <v>-</v>
      </c>
      <c r="J63" s="39"/>
      <c r="AZ63" s="37">
        <v>1057</v>
      </c>
    </row>
    <row r="64" spans="1:52" ht="15" customHeight="1" x14ac:dyDescent="0.2">
      <c r="A64" s="38"/>
      <c r="B64" s="40"/>
      <c r="C64" s="41"/>
      <c r="D64" s="42" t="str">
        <f>IF(ISERROR(VLOOKUP($C64,'START LİSTE'!$B$6:$G$1026,2,0)),"",VLOOKUP($C64,'START LİSTE'!$B$6:$G$1026,2,0))</f>
        <v/>
      </c>
      <c r="E64" s="43" t="str">
        <f>IF(ISERROR(VLOOKUP($C64,'START LİSTE'!$B$6:$G$1026,4,0)),"",VLOOKUP($C64,'START LİSTE'!$B$6:$G$1026,4,0))</f>
        <v/>
      </c>
      <c r="F64" s="108" t="str">
        <f>IF(ISERROR(VLOOKUP($C64,'FERDİ SONUÇ'!$B$6:$H$1027,6,0)),"",VLOOKUP($C64,'FERDİ SONUÇ'!$B$6:$H$1027,6,0))</f>
        <v/>
      </c>
      <c r="G64" s="43" t="str">
        <f>IF(OR(E64="",F64="DQ", F64="DNF", F64="DNS", F64=""),"-",VLOOKUP(C64,'FERDİ SONUÇ'!$B$6:$H$1027,7,0))</f>
        <v>-</v>
      </c>
      <c r="H64" s="43" t="str">
        <f>IF(OR(E64="",E64="F",F64="DQ", F64="DNF", F64="DNS", F64=""),"-",VLOOKUP(C64,'FERDİ SONUÇ'!$B$6:$H$1027,7,0))</f>
        <v>-</v>
      </c>
      <c r="I64" s="45" t="str">
        <f>IF(ISERROR(SMALL(H60:H65,5)),"-",SMALL(H60:H65,5))</f>
        <v>-</v>
      </c>
      <c r="J64" s="39"/>
      <c r="AZ64" s="37">
        <v>1058</v>
      </c>
    </row>
    <row r="65" spans="1:52" ht="15" customHeight="1" x14ac:dyDescent="0.2">
      <c r="A65" s="46"/>
      <c r="B65" s="48"/>
      <c r="C65" s="69"/>
      <c r="D65" s="49" t="str">
        <f>IF(ISERROR(VLOOKUP($C65,'START LİSTE'!$B$6:$G$1026,2,0)),"",VLOOKUP($C65,'START LİSTE'!$B$6:$G$1026,2,0))</f>
        <v/>
      </c>
      <c r="E65" s="50" t="str">
        <f>IF(ISERROR(VLOOKUP($C65,'START LİSTE'!$B$6:$G$1026,4,0)),"",VLOOKUP($C65,'START LİSTE'!$B$6:$G$1026,4,0))</f>
        <v/>
      </c>
      <c r="F65" s="109" t="str">
        <f>IF(ISERROR(VLOOKUP($C65,'FERDİ SONUÇ'!$B$6:$H$1027,6,0)),"",VLOOKUP($C65,'FERDİ SONUÇ'!$B$6:$H$1027,6,0))</f>
        <v/>
      </c>
      <c r="G65" s="50" t="str">
        <f>IF(OR(E65="",F65="DQ", F65="DNF", F65="DNS", F65=""),"-",VLOOKUP(C65,'FERDİ SONUÇ'!$B$6:$H$1027,7,0))</f>
        <v>-</v>
      </c>
      <c r="H65" s="50" t="str">
        <f>IF(OR(E65="",E65="F",F65="DQ", F65="DNF", F65="DNS", F65=""),"-",VLOOKUP(C65,'FERDİ SONUÇ'!$B$6:$H$1027,7,0))</f>
        <v>-</v>
      </c>
      <c r="I65" s="52" t="str">
        <f>IF(ISERROR(SMALL(H60:H65,6)),"-",SMALL(H60:H65,6))</f>
        <v>-</v>
      </c>
      <c r="J65" s="47"/>
      <c r="AZ65" s="37">
        <v>1059</v>
      </c>
    </row>
    <row r="66" spans="1:52" ht="15" customHeight="1" x14ac:dyDescent="0.2">
      <c r="A66" s="28"/>
      <c r="B66" s="30"/>
      <c r="C66" s="68"/>
      <c r="D66" s="32" t="str">
        <f>IF(ISERROR(VLOOKUP($C66,'START LİSTE'!$B$6:$G$1026,2,0)),"",VLOOKUP($C66,'START LİSTE'!$B$6:$G$1026,2,0))</f>
        <v/>
      </c>
      <c r="E66" s="33" t="str">
        <f>IF(ISERROR(VLOOKUP($C66,'START LİSTE'!$B$6:$G$1026,4,0)),"",VLOOKUP($C66,'START LİSTE'!$B$6:$G$1026,4,0))</f>
        <v/>
      </c>
      <c r="F66" s="107" t="str">
        <f>IF(ISERROR(VLOOKUP($C66,'FERDİ SONUÇ'!$B$6:$H$1027,6,0)),"",VLOOKUP($C66,'FERDİ SONUÇ'!$B$6:$H$1027,6,0))</f>
        <v/>
      </c>
      <c r="G66" s="33" t="str">
        <f>IF(OR(E66="",F66="DQ", F66="DNF", F66="DNS", F66=""),"-",VLOOKUP(C66,'FERDİ SONUÇ'!$B$6:$H$1027,7,0))</f>
        <v>-</v>
      </c>
      <c r="H66" s="33" t="str">
        <f>IF(OR(E66="",E66="F",F66="DQ", F66="DNF", F66="DNS", F66=""),"-",VLOOKUP(C66,'FERDİ SONUÇ'!$B$6:$H$1027,7,0))</f>
        <v>-</v>
      </c>
      <c r="I66" s="35" t="str">
        <f>IF(ISERROR(SMALL(H66:H71,1)),"-",SMALL(H66:H71,1))</f>
        <v>-</v>
      </c>
      <c r="J66" s="29"/>
      <c r="AZ66" s="37">
        <v>1060</v>
      </c>
    </row>
    <row r="67" spans="1:52" ht="15" customHeight="1" x14ac:dyDescent="0.2">
      <c r="A67" s="38"/>
      <c r="B67" s="40"/>
      <c r="C67" s="41"/>
      <c r="D67" s="42" t="str">
        <f>IF(ISERROR(VLOOKUP($C67,'START LİSTE'!$B$6:$G$1026,2,0)),"",VLOOKUP($C67,'START LİSTE'!$B$6:$G$1026,2,0))</f>
        <v/>
      </c>
      <c r="E67" s="43" t="str">
        <f>IF(ISERROR(VLOOKUP($C67,'START LİSTE'!$B$6:$G$1026,4,0)),"",VLOOKUP($C67,'START LİSTE'!$B$6:$G$1026,4,0))</f>
        <v/>
      </c>
      <c r="F67" s="108" t="str">
        <f>IF(ISERROR(VLOOKUP($C67,'FERDİ SONUÇ'!$B$6:$H$1027,6,0)),"",VLOOKUP($C67,'FERDİ SONUÇ'!$B$6:$H$1027,6,0))</f>
        <v/>
      </c>
      <c r="G67" s="43" t="str">
        <f>IF(OR(E67="",F67="DQ", F67="DNF", F67="DNS", F67=""),"-",VLOOKUP(C67,'FERDİ SONUÇ'!$B$6:$H$1027,7,0))</f>
        <v>-</v>
      </c>
      <c r="H67" s="43" t="str">
        <f>IF(OR(E67="",E67="F",F67="DQ", F67="DNF", F67="DNS", F67=""),"-",VLOOKUP(C67,'FERDİ SONUÇ'!$B$6:$H$1027,7,0))</f>
        <v>-</v>
      </c>
      <c r="I67" s="45" t="str">
        <f>IF(ISERROR(SMALL(H66:H71,2)),"-",SMALL(H66:H71,2))</f>
        <v>-</v>
      </c>
      <c r="J67" s="39"/>
      <c r="AZ67" s="37">
        <v>1061</v>
      </c>
    </row>
    <row r="68" spans="1:52" ht="15" customHeight="1" x14ac:dyDescent="0.2">
      <c r="A68" s="59" t="str">
        <f>IF(AND(B68&lt;&gt;"",J68&lt;&gt;"DQ"),COUNT(J$6:J$365)-(RANK(J68,J$6:J$365)+COUNTIF(J$6:J68,J68))+2,IF(C66&lt;&gt;"",AZ68,""))</f>
        <v/>
      </c>
      <c r="B68" s="40" t="str">
        <f>IF(ISERROR(VLOOKUP(C66,'START LİSTE'!$B$6:$G$1026,3,0)),"",VLOOKUP(C66,'START LİSTE'!$B$6:$G$1026,3,0))</f>
        <v/>
      </c>
      <c r="C68" s="41"/>
      <c r="D68" s="42" t="str">
        <f>IF(ISERROR(VLOOKUP($C68,'START LİSTE'!$B$6:$G$1026,2,0)),"",VLOOKUP($C68,'START LİSTE'!$B$6:$G$1026,2,0))</f>
        <v/>
      </c>
      <c r="E68" s="43" t="str">
        <f>IF(ISERROR(VLOOKUP($C68,'START LİSTE'!$B$6:$G$1026,4,0)),"",VLOOKUP($C68,'START LİSTE'!$B$6:$G$1026,4,0))</f>
        <v/>
      </c>
      <c r="F68" s="108" t="str">
        <f>IF(ISERROR(VLOOKUP($C68,'FERDİ SONUÇ'!$B$6:$H$1027,6,0)),"",VLOOKUP($C68,'FERDİ SONUÇ'!$B$6:$H$1027,6,0))</f>
        <v/>
      </c>
      <c r="G68" s="43" t="str">
        <f>IF(OR(E68="",F68="DQ", F68="DNF", F68="DNS", F68=""),"-",VLOOKUP(C68,'FERDİ SONUÇ'!$B$6:$H$1027,7,0))</f>
        <v>-</v>
      </c>
      <c r="H68" s="43" t="str">
        <f>IF(OR(E68="",E68="F",F68="DQ", F68="DNF", F68="DNS", F68=""),"-",VLOOKUP(C68,'FERDİ SONUÇ'!$B$6:$H$1027,7,0))</f>
        <v>-</v>
      </c>
      <c r="I68" s="45" t="str">
        <f>IF(ISERROR(SMALL(H66:H71,3)),"-",SMALL(H66:H71,3))</f>
        <v>-</v>
      </c>
      <c r="J68" s="58" t="str">
        <f>IF(C66="","",IF(OR(I66="-",I67="-",I68="-",I69="-"),"DQ",SUM(I66,I67,I68,I69)))</f>
        <v/>
      </c>
      <c r="AZ68" s="37">
        <v>1062</v>
      </c>
    </row>
    <row r="69" spans="1:52" ht="15" customHeight="1" x14ac:dyDescent="0.2">
      <c r="A69" s="38"/>
      <c r="B69" s="40"/>
      <c r="C69" s="41"/>
      <c r="D69" s="42" t="str">
        <f>IF(ISERROR(VLOOKUP($C69,'START LİSTE'!$B$6:$G$1026,2,0)),"",VLOOKUP($C69,'START LİSTE'!$B$6:$G$1026,2,0))</f>
        <v/>
      </c>
      <c r="E69" s="43" t="str">
        <f>IF(ISERROR(VLOOKUP($C69,'START LİSTE'!$B$6:$G$1026,4,0)),"",VLOOKUP($C69,'START LİSTE'!$B$6:$G$1026,4,0))</f>
        <v/>
      </c>
      <c r="F69" s="108" t="str">
        <f>IF(ISERROR(VLOOKUP($C69,'FERDİ SONUÇ'!$B$6:$H$1027,6,0)),"",VLOOKUP($C69,'FERDİ SONUÇ'!$B$6:$H$1027,6,0))</f>
        <v/>
      </c>
      <c r="G69" s="43" t="str">
        <f>IF(OR(E69="",F69="DQ", F69="DNF", F69="DNS", F69=""),"-",VLOOKUP(C69,'FERDİ SONUÇ'!$B$6:$H$1027,7,0))</f>
        <v>-</v>
      </c>
      <c r="H69" s="43" t="str">
        <f>IF(OR(E69="",E69="F",F69="DQ", F69="DNF", F69="DNS", F69=""),"-",VLOOKUP(C69,'FERDİ SONUÇ'!$B$6:$H$1027,7,0))</f>
        <v>-</v>
      </c>
      <c r="I69" s="45" t="str">
        <f>IF(ISERROR(SMALL(H66:H71,4)),"-",SMALL(H66:H71,4))</f>
        <v>-</v>
      </c>
      <c r="J69" s="39"/>
      <c r="AZ69" s="37">
        <v>1063</v>
      </c>
    </row>
    <row r="70" spans="1:52" ht="15" customHeight="1" x14ac:dyDescent="0.2">
      <c r="A70" s="38"/>
      <c r="B70" s="40"/>
      <c r="C70" s="41"/>
      <c r="D70" s="42" t="str">
        <f>IF(ISERROR(VLOOKUP($C70,'START LİSTE'!$B$6:$G$1026,2,0)),"",VLOOKUP($C70,'START LİSTE'!$B$6:$G$1026,2,0))</f>
        <v/>
      </c>
      <c r="E70" s="43" t="str">
        <f>IF(ISERROR(VLOOKUP($C70,'START LİSTE'!$B$6:$G$1026,4,0)),"",VLOOKUP($C70,'START LİSTE'!$B$6:$G$1026,4,0))</f>
        <v/>
      </c>
      <c r="F70" s="108" t="str">
        <f>IF(ISERROR(VLOOKUP($C70,'FERDİ SONUÇ'!$B$6:$H$1027,6,0)),"",VLOOKUP($C70,'FERDİ SONUÇ'!$B$6:$H$1027,6,0))</f>
        <v/>
      </c>
      <c r="G70" s="43" t="str">
        <f>IF(OR(E70="",F70="DQ", F70="DNF", F70="DNS", F70=""),"-",VLOOKUP(C70,'FERDİ SONUÇ'!$B$6:$H$1027,7,0))</f>
        <v>-</v>
      </c>
      <c r="H70" s="43" t="str">
        <f>IF(OR(E70="",E70="F",F70="DQ", F70="DNF", F70="DNS", F70=""),"-",VLOOKUP(C70,'FERDİ SONUÇ'!$B$6:$H$1027,7,0))</f>
        <v>-</v>
      </c>
      <c r="I70" s="45" t="str">
        <f>IF(ISERROR(SMALL(H66:H71,5)),"-",SMALL(H66:H71,5))</f>
        <v>-</v>
      </c>
      <c r="J70" s="39"/>
      <c r="AZ70" s="37">
        <v>1064</v>
      </c>
    </row>
    <row r="71" spans="1:52" ht="15" customHeight="1" x14ac:dyDescent="0.2">
      <c r="A71" s="46"/>
      <c r="B71" s="48"/>
      <c r="C71" s="69"/>
      <c r="D71" s="49" t="str">
        <f>IF(ISERROR(VLOOKUP($C71,'START LİSTE'!$B$6:$G$1026,2,0)),"",VLOOKUP($C71,'START LİSTE'!$B$6:$G$1026,2,0))</f>
        <v/>
      </c>
      <c r="E71" s="50" t="str">
        <f>IF(ISERROR(VLOOKUP($C71,'START LİSTE'!$B$6:$G$1026,4,0)),"",VLOOKUP($C71,'START LİSTE'!$B$6:$G$1026,4,0))</f>
        <v/>
      </c>
      <c r="F71" s="109" t="str">
        <f>IF(ISERROR(VLOOKUP($C71,'FERDİ SONUÇ'!$B$6:$H$1027,6,0)),"",VLOOKUP($C71,'FERDİ SONUÇ'!$B$6:$H$1027,6,0))</f>
        <v/>
      </c>
      <c r="G71" s="50" t="str">
        <f>IF(OR(E71="",F71="DQ", F71="DNF", F71="DNS", F71=""),"-",VLOOKUP(C71,'FERDİ SONUÇ'!$B$6:$H$1027,7,0))</f>
        <v>-</v>
      </c>
      <c r="H71" s="50" t="str">
        <f>IF(OR(E71="",E71="F",F71="DQ", F71="DNF", F71="DNS", F71=""),"-",VLOOKUP(C71,'FERDİ SONUÇ'!$B$6:$H$1027,7,0))</f>
        <v>-</v>
      </c>
      <c r="I71" s="52" t="str">
        <f>IF(ISERROR(SMALL(H66:H71,6)),"-",SMALL(H66:H71,6))</f>
        <v>-</v>
      </c>
      <c r="J71" s="47"/>
      <c r="AZ71" s="37">
        <v>1065</v>
      </c>
    </row>
    <row r="72" spans="1:52" ht="15" customHeight="1" x14ac:dyDescent="0.2">
      <c r="A72" s="28"/>
      <c r="B72" s="30"/>
      <c r="C72" s="68"/>
      <c r="D72" s="32" t="str">
        <f>IF(ISERROR(VLOOKUP($C72,'START LİSTE'!$B$6:$G$1026,2,0)),"",VLOOKUP($C72,'START LİSTE'!$B$6:$G$1026,2,0))</f>
        <v/>
      </c>
      <c r="E72" s="33" t="str">
        <f>IF(ISERROR(VLOOKUP($C72,'START LİSTE'!$B$6:$G$1026,4,0)),"",VLOOKUP($C72,'START LİSTE'!$B$6:$G$1026,4,0))</f>
        <v/>
      </c>
      <c r="F72" s="107" t="str">
        <f>IF(ISERROR(VLOOKUP($C72,'FERDİ SONUÇ'!$B$6:$H$1027,6,0)),"",VLOOKUP($C72,'FERDİ SONUÇ'!$B$6:$H$1027,6,0))</f>
        <v/>
      </c>
      <c r="G72" s="33" t="str">
        <f>IF(OR(E72="",F72="DQ", F72="DNF", F72="DNS", F72=""),"-",VLOOKUP(C72,'FERDİ SONUÇ'!$B$6:$H$1027,7,0))</f>
        <v>-</v>
      </c>
      <c r="H72" s="33" t="str">
        <f>IF(OR(E72="",E72="F",F72="DQ", F72="DNF", F72="DNS", F72=""),"-",VLOOKUP(C72,'FERDİ SONUÇ'!$B$6:$H$1027,7,0))</f>
        <v>-</v>
      </c>
      <c r="I72" s="35" t="str">
        <f>IF(ISERROR(SMALL(H72:H77,1)),"-",SMALL(H72:H77,1))</f>
        <v>-</v>
      </c>
      <c r="J72" s="29"/>
      <c r="AZ72" s="37">
        <v>1066</v>
      </c>
    </row>
    <row r="73" spans="1:52" ht="15" customHeight="1" x14ac:dyDescent="0.2">
      <c r="A73" s="38"/>
      <c r="B73" s="40"/>
      <c r="C73" s="41"/>
      <c r="D73" s="42" t="str">
        <f>IF(ISERROR(VLOOKUP($C73,'START LİSTE'!$B$6:$G$1026,2,0)),"",VLOOKUP($C73,'START LİSTE'!$B$6:$G$1026,2,0))</f>
        <v/>
      </c>
      <c r="E73" s="43" t="str">
        <f>IF(ISERROR(VLOOKUP($C73,'START LİSTE'!$B$6:$G$1026,4,0)),"",VLOOKUP($C73,'START LİSTE'!$B$6:$G$1026,4,0))</f>
        <v/>
      </c>
      <c r="F73" s="108" t="str">
        <f>IF(ISERROR(VLOOKUP($C73,'FERDİ SONUÇ'!$B$6:$H$1027,6,0)),"",VLOOKUP($C73,'FERDİ SONUÇ'!$B$6:$H$1027,6,0))</f>
        <v/>
      </c>
      <c r="G73" s="43" t="str">
        <f>IF(OR(E73="",F73="DQ", F73="DNF", F73="DNS", F73=""),"-",VLOOKUP(C73,'FERDİ SONUÇ'!$B$6:$H$1027,7,0))</f>
        <v>-</v>
      </c>
      <c r="H73" s="43" t="str">
        <f>IF(OR(E73="",E73="F",F73="DQ", F73="DNF", F73="DNS", F73=""),"-",VLOOKUP(C73,'FERDİ SONUÇ'!$B$6:$H$1027,7,0))</f>
        <v>-</v>
      </c>
      <c r="I73" s="45" t="str">
        <f>IF(ISERROR(SMALL(H72:H77,2)),"-",SMALL(H72:H77,2))</f>
        <v>-</v>
      </c>
      <c r="J73" s="39"/>
      <c r="AZ73" s="37">
        <v>1067</v>
      </c>
    </row>
    <row r="74" spans="1:52" ht="15" customHeight="1" x14ac:dyDescent="0.2">
      <c r="A74" s="59" t="str">
        <f>IF(AND(B74&lt;&gt;"",J74&lt;&gt;"DQ"),COUNT(J$6:J$365)-(RANK(J74,J$6:J$365)+COUNTIF(J$6:J74,J74))+2,IF(C72&lt;&gt;"",AZ74,""))</f>
        <v/>
      </c>
      <c r="B74" s="40" t="str">
        <f>IF(ISERROR(VLOOKUP(C72,'START LİSTE'!$B$6:$G$1026,3,0)),"",VLOOKUP(C72,'START LİSTE'!$B$6:$G$1026,3,0))</f>
        <v/>
      </c>
      <c r="C74" s="41"/>
      <c r="D74" s="42" t="str">
        <f>IF(ISERROR(VLOOKUP($C74,'START LİSTE'!$B$6:$G$1026,2,0)),"",VLOOKUP($C74,'START LİSTE'!$B$6:$G$1026,2,0))</f>
        <v/>
      </c>
      <c r="E74" s="43" t="str">
        <f>IF(ISERROR(VLOOKUP($C74,'START LİSTE'!$B$6:$G$1026,4,0)),"",VLOOKUP($C74,'START LİSTE'!$B$6:$G$1026,4,0))</f>
        <v/>
      </c>
      <c r="F74" s="108" t="str">
        <f>IF(ISERROR(VLOOKUP($C74,'FERDİ SONUÇ'!$B$6:$H$1027,6,0)),"",VLOOKUP($C74,'FERDİ SONUÇ'!$B$6:$H$1027,6,0))</f>
        <v/>
      </c>
      <c r="G74" s="43" t="str">
        <f>IF(OR(E74="",F74="DQ", F74="DNF", F74="DNS", F74=""),"-",VLOOKUP(C74,'FERDİ SONUÇ'!$B$6:$H$1027,7,0))</f>
        <v>-</v>
      </c>
      <c r="H74" s="43" t="str">
        <f>IF(OR(E74="",E74="F",F74="DQ", F74="DNF", F74="DNS", F74=""),"-",VLOOKUP(C74,'FERDİ SONUÇ'!$B$6:$H$1027,7,0))</f>
        <v>-</v>
      </c>
      <c r="I74" s="45" t="str">
        <f>IF(ISERROR(SMALL(H72:H77,3)),"-",SMALL(H72:H77,3))</f>
        <v>-</v>
      </c>
      <c r="J74" s="58" t="str">
        <f>IF(C72="","",IF(OR(I72="-",I73="-",I74="-",I75="-"),"DQ",SUM(I72,I73,I74,I75)))</f>
        <v/>
      </c>
      <c r="AZ74" s="37">
        <v>1068</v>
      </c>
    </row>
    <row r="75" spans="1:52" ht="15" customHeight="1" x14ac:dyDescent="0.2">
      <c r="A75" s="38"/>
      <c r="B75" s="40"/>
      <c r="C75" s="41"/>
      <c r="D75" s="42" t="str">
        <f>IF(ISERROR(VLOOKUP($C75,'START LİSTE'!$B$6:$G$1026,2,0)),"",VLOOKUP($C75,'START LİSTE'!$B$6:$G$1026,2,0))</f>
        <v/>
      </c>
      <c r="E75" s="43" t="str">
        <f>IF(ISERROR(VLOOKUP($C75,'START LİSTE'!$B$6:$G$1026,4,0)),"",VLOOKUP($C75,'START LİSTE'!$B$6:$G$1026,4,0))</f>
        <v/>
      </c>
      <c r="F75" s="108" t="str">
        <f>IF(ISERROR(VLOOKUP($C75,'FERDİ SONUÇ'!$B$6:$H$1027,6,0)),"",VLOOKUP($C75,'FERDİ SONUÇ'!$B$6:$H$1027,6,0))</f>
        <v/>
      </c>
      <c r="G75" s="43" t="str">
        <f>IF(OR(E75="",F75="DQ", F75="DNF", F75="DNS", F75=""),"-",VLOOKUP(C75,'FERDİ SONUÇ'!$B$6:$H$1027,7,0))</f>
        <v>-</v>
      </c>
      <c r="H75" s="43" t="str">
        <f>IF(OR(E75="",E75="F",F75="DQ", F75="DNF", F75="DNS", F75=""),"-",VLOOKUP(C75,'FERDİ SONUÇ'!$B$6:$H$1027,7,0))</f>
        <v>-</v>
      </c>
      <c r="I75" s="45" t="str">
        <f>IF(ISERROR(SMALL(H72:H77,4)),"-",SMALL(H72:H77,4))</f>
        <v>-</v>
      </c>
      <c r="J75" s="39"/>
      <c r="AZ75" s="37">
        <v>1069</v>
      </c>
    </row>
    <row r="76" spans="1:52" ht="15" customHeight="1" x14ac:dyDescent="0.2">
      <c r="A76" s="38"/>
      <c r="B76" s="40"/>
      <c r="C76" s="41"/>
      <c r="D76" s="42" t="str">
        <f>IF(ISERROR(VLOOKUP($C76,'START LİSTE'!$B$6:$G$1026,2,0)),"",VLOOKUP($C76,'START LİSTE'!$B$6:$G$1026,2,0))</f>
        <v/>
      </c>
      <c r="E76" s="43" t="str">
        <f>IF(ISERROR(VLOOKUP($C76,'START LİSTE'!$B$6:$G$1026,4,0)),"",VLOOKUP($C76,'START LİSTE'!$B$6:$G$1026,4,0))</f>
        <v/>
      </c>
      <c r="F76" s="108" t="str">
        <f>IF(ISERROR(VLOOKUP($C76,'FERDİ SONUÇ'!$B$6:$H$1027,6,0)),"",VLOOKUP($C76,'FERDİ SONUÇ'!$B$6:$H$1027,6,0))</f>
        <v/>
      </c>
      <c r="G76" s="43" t="str">
        <f>IF(OR(E76="",F76="DQ", F76="DNF", F76="DNS", F76=""),"-",VLOOKUP(C76,'FERDİ SONUÇ'!$B$6:$H$1027,7,0))</f>
        <v>-</v>
      </c>
      <c r="H76" s="43" t="str">
        <f>IF(OR(E76="",E76="F",F76="DQ", F76="DNF", F76="DNS", F76=""),"-",VLOOKUP(C76,'FERDİ SONUÇ'!$B$6:$H$1027,7,0))</f>
        <v>-</v>
      </c>
      <c r="I76" s="45" t="str">
        <f>IF(ISERROR(SMALL(H72:H77,5)),"-",SMALL(H72:H77,5))</f>
        <v>-</v>
      </c>
      <c r="J76" s="39"/>
      <c r="AZ76" s="37">
        <v>1070</v>
      </c>
    </row>
    <row r="77" spans="1:52" ht="15" customHeight="1" x14ac:dyDescent="0.2">
      <c r="A77" s="46"/>
      <c r="B77" s="48"/>
      <c r="C77" s="69"/>
      <c r="D77" s="49" t="str">
        <f>IF(ISERROR(VLOOKUP($C77,'START LİSTE'!$B$6:$G$1026,2,0)),"",VLOOKUP($C77,'START LİSTE'!$B$6:$G$1026,2,0))</f>
        <v/>
      </c>
      <c r="E77" s="50" t="str">
        <f>IF(ISERROR(VLOOKUP($C77,'START LİSTE'!$B$6:$G$1026,4,0)),"",VLOOKUP($C77,'START LİSTE'!$B$6:$G$1026,4,0))</f>
        <v/>
      </c>
      <c r="F77" s="109" t="str">
        <f>IF(ISERROR(VLOOKUP($C77,'FERDİ SONUÇ'!$B$6:$H$1027,6,0)),"",VLOOKUP($C77,'FERDİ SONUÇ'!$B$6:$H$1027,6,0))</f>
        <v/>
      </c>
      <c r="G77" s="50" t="str">
        <f>IF(OR(E77="",F77="DQ", F77="DNF", F77="DNS", F77=""),"-",VLOOKUP(C77,'FERDİ SONUÇ'!$B$6:$H$1027,7,0))</f>
        <v>-</v>
      </c>
      <c r="H77" s="50" t="str">
        <f>IF(OR(E77="",E77="F",F77="DQ", F77="DNF", F77="DNS", F77=""),"-",VLOOKUP(C77,'FERDİ SONUÇ'!$B$6:$H$1027,7,0))</f>
        <v>-</v>
      </c>
      <c r="I77" s="52" t="str">
        <f>IF(ISERROR(SMALL(H72:H77,6)),"-",SMALL(H72:H77,6))</f>
        <v>-</v>
      </c>
      <c r="J77" s="47"/>
      <c r="AZ77" s="37">
        <v>1071</v>
      </c>
    </row>
    <row r="78" spans="1:52" ht="15" customHeight="1" x14ac:dyDescent="0.2">
      <c r="A78" s="28"/>
      <c r="B78" s="30"/>
      <c r="C78" s="68"/>
      <c r="D78" s="32" t="str">
        <f>IF(ISERROR(VLOOKUP($C78,'START LİSTE'!$B$6:$G$1026,2,0)),"",VLOOKUP($C78,'START LİSTE'!$B$6:$G$1026,2,0))</f>
        <v/>
      </c>
      <c r="E78" s="33" t="str">
        <f>IF(ISERROR(VLOOKUP($C78,'START LİSTE'!$B$6:$G$1026,4,0)),"",VLOOKUP($C78,'START LİSTE'!$B$6:$G$1026,4,0))</f>
        <v/>
      </c>
      <c r="F78" s="107" t="str">
        <f>IF(ISERROR(VLOOKUP($C78,'FERDİ SONUÇ'!$B$6:$H$1027,6,0)),"",VLOOKUP($C78,'FERDİ SONUÇ'!$B$6:$H$1027,6,0))</f>
        <v/>
      </c>
      <c r="G78" s="33" t="str">
        <f>IF(OR(E78="",F78="DQ", F78="DNF", F78="DNS", F78=""),"-",VLOOKUP(C78,'FERDİ SONUÇ'!$B$6:$H$1027,7,0))</f>
        <v>-</v>
      </c>
      <c r="H78" s="33" t="str">
        <f>IF(OR(E78="",E78="F",F78="DQ", F78="DNF", F78="DNS", F78=""),"-",VLOOKUP(C78,'FERDİ SONUÇ'!$B$6:$H$1027,7,0))</f>
        <v>-</v>
      </c>
      <c r="I78" s="35" t="str">
        <f>IF(ISERROR(SMALL(H78:H83,1)),"-",SMALL(H78:H83,1))</f>
        <v>-</v>
      </c>
      <c r="J78" s="29"/>
      <c r="AZ78" s="37">
        <v>1072</v>
      </c>
    </row>
    <row r="79" spans="1:52" ht="15" customHeight="1" x14ac:dyDescent="0.2">
      <c r="A79" s="38"/>
      <c r="B79" s="40"/>
      <c r="C79" s="41"/>
      <c r="D79" s="42" t="str">
        <f>IF(ISERROR(VLOOKUP($C79,'START LİSTE'!$B$6:$G$1026,2,0)),"",VLOOKUP($C79,'START LİSTE'!$B$6:$G$1026,2,0))</f>
        <v/>
      </c>
      <c r="E79" s="43" t="str">
        <f>IF(ISERROR(VLOOKUP($C79,'START LİSTE'!$B$6:$G$1026,4,0)),"",VLOOKUP($C79,'START LİSTE'!$B$6:$G$1026,4,0))</f>
        <v/>
      </c>
      <c r="F79" s="108" t="str">
        <f>IF(ISERROR(VLOOKUP($C79,'FERDİ SONUÇ'!$B$6:$H$1027,6,0)),"",VLOOKUP($C79,'FERDİ SONUÇ'!$B$6:$H$1027,6,0))</f>
        <v/>
      </c>
      <c r="G79" s="43" t="str">
        <f>IF(OR(E79="",F79="DQ", F79="DNF", F79="DNS", F79=""),"-",VLOOKUP(C79,'FERDİ SONUÇ'!$B$6:$H$1027,7,0))</f>
        <v>-</v>
      </c>
      <c r="H79" s="43" t="str">
        <f>IF(OR(E79="",E79="F",F79="DQ", F79="DNF", F79="DNS", F79=""),"-",VLOOKUP(C79,'FERDİ SONUÇ'!$B$6:$H$1027,7,0))</f>
        <v>-</v>
      </c>
      <c r="I79" s="45" t="str">
        <f>IF(ISERROR(SMALL(H78:H83,2)),"-",SMALL(H78:H83,2))</f>
        <v>-</v>
      </c>
      <c r="J79" s="39"/>
      <c r="AZ79" s="37">
        <v>1073</v>
      </c>
    </row>
    <row r="80" spans="1:52" ht="15" customHeight="1" x14ac:dyDescent="0.2">
      <c r="A80" s="59" t="str">
        <f>IF(AND(B80&lt;&gt;"",J80&lt;&gt;"DQ"),COUNT(J$6:J$365)-(RANK(J80,J$6:J$365)+COUNTIF(J$6:J80,J80))+2,IF(C78&lt;&gt;"",AZ80,""))</f>
        <v/>
      </c>
      <c r="B80" s="40" t="str">
        <f>IF(ISERROR(VLOOKUP(C78,'START LİSTE'!$B$6:$G$1026,3,0)),"",VLOOKUP(C78,'START LİSTE'!$B$6:$G$1026,3,0))</f>
        <v/>
      </c>
      <c r="C80" s="41"/>
      <c r="D80" s="42" t="str">
        <f>IF(ISERROR(VLOOKUP($C80,'START LİSTE'!$B$6:$G$1026,2,0)),"",VLOOKUP($C80,'START LİSTE'!$B$6:$G$1026,2,0))</f>
        <v/>
      </c>
      <c r="E80" s="43" t="str">
        <f>IF(ISERROR(VLOOKUP($C80,'START LİSTE'!$B$6:$G$1026,4,0)),"",VLOOKUP($C80,'START LİSTE'!$B$6:$G$1026,4,0))</f>
        <v/>
      </c>
      <c r="F80" s="108" t="str">
        <f>IF(ISERROR(VLOOKUP($C80,'FERDİ SONUÇ'!$B$6:$H$1027,6,0)),"",VLOOKUP($C80,'FERDİ SONUÇ'!$B$6:$H$1027,6,0))</f>
        <v/>
      </c>
      <c r="G80" s="43" t="str">
        <f>IF(OR(E80="",F80="DQ", F80="DNF", F80="DNS", F80=""),"-",VLOOKUP(C80,'FERDİ SONUÇ'!$B$6:$H$1027,7,0))</f>
        <v>-</v>
      </c>
      <c r="H80" s="43" t="str">
        <f>IF(OR(E80="",E80="F",F80="DQ", F80="DNF", F80="DNS", F80=""),"-",VLOOKUP(C80,'FERDİ SONUÇ'!$B$6:$H$1027,7,0))</f>
        <v>-</v>
      </c>
      <c r="I80" s="45" t="str">
        <f>IF(ISERROR(SMALL(H78:H83,3)),"-",SMALL(H78:H83,3))</f>
        <v>-</v>
      </c>
      <c r="J80" s="58" t="str">
        <f>IF(C78="","",IF(OR(I78="-",I79="-",I80="-",I81="-"),"DQ",SUM(I78,I79,I80,I81)))</f>
        <v/>
      </c>
      <c r="AZ80" s="37">
        <v>1074</v>
      </c>
    </row>
    <row r="81" spans="1:52" ht="15" customHeight="1" x14ac:dyDescent="0.2">
      <c r="A81" s="38"/>
      <c r="B81" s="40"/>
      <c r="C81" s="41"/>
      <c r="D81" s="42" t="str">
        <f>IF(ISERROR(VLOOKUP($C81,'START LİSTE'!$B$6:$G$1026,2,0)),"",VLOOKUP($C81,'START LİSTE'!$B$6:$G$1026,2,0))</f>
        <v/>
      </c>
      <c r="E81" s="43" t="str">
        <f>IF(ISERROR(VLOOKUP($C81,'START LİSTE'!$B$6:$G$1026,4,0)),"",VLOOKUP($C81,'START LİSTE'!$B$6:$G$1026,4,0))</f>
        <v/>
      </c>
      <c r="F81" s="108" t="str">
        <f>IF(ISERROR(VLOOKUP($C81,'FERDİ SONUÇ'!$B$6:$H$1027,6,0)),"",VLOOKUP($C81,'FERDİ SONUÇ'!$B$6:$H$1027,6,0))</f>
        <v/>
      </c>
      <c r="G81" s="43" t="str">
        <f>IF(OR(E81="",F81="DQ", F81="DNF", F81="DNS", F81=""),"-",VLOOKUP(C81,'FERDİ SONUÇ'!$B$6:$H$1027,7,0))</f>
        <v>-</v>
      </c>
      <c r="H81" s="43" t="str">
        <f>IF(OR(E81="",E81="F",F81="DQ", F81="DNF", F81="DNS", F81=""),"-",VLOOKUP(C81,'FERDİ SONUÇ'!$B$6:$H$1027,7,0))</f>
        <v>-</v>
      </c>
      <c r="I81" s="45" t="str">
        <f>IF(ISERROR(SMALL(H78:H83,4)),"-",SMALL(H78:H83,4))</f>
        <v>-</v>
      </c>
      <c r="J81" s="39"/>
      <c r="AZ81" s="37">
        <v>1075</v>
      </c>
    </row>
    <row r="82" spans="1:52" ht="15" customHeight="1" x14ac:dyDescent="0.2">
      <c r="A82" s="38"/>
      <c r="B82" s="40"/>
      <c r="C82" s="41"/>
      <c r="D82" s="42" t="str">
        <f>IF(ISERROR(VLOOKUP($C82,'START LİSTE'!$B$6:$G$1026,2,0)),"",VLOOKUP($C82,'START LİSTE'!$B$6:$G$1026,2,0))</f>
        <v/>
      </c>
      <c r="E82" s="43" t="str">
        <f>IF(ISERROR(VLOOKUP($C82,'START LİSTE'!$B$6:$G$1026,4,0)),"",VLOOKUP($C82,'START LİSTE'!$B$6:$G$1026,4,0))</f>
        <v/>
      </c>
      <c r="F82" s="108" t="str">
        <f>IF(ISERROR(VLOOKUP($C82,'FERDİ SONUÇ'!$B$6:$H$1027,6,0)),"",VLOOKUP($C82,'FERDİ SONUÇ'!$B$6:$H$1027,6,0))</f>
        <v/>
      </c>
      <c r="G82" s="43" t="str">
        <f>IF(OR(E82="",F82="DQ", F82="DNF", F82="DNS", F82=""),"-",VLOOKUP(C82,'FERDİ SONUÇ'!$B$6:$H$1027,7,0))</f>
        <v>-</v>
      </c>
      <c r="H82" s="43" t="str">
        <f>IF(OR(E82="",E82="F",F82="DQ", F82="DNF", F82="DNS", F82=""),"-",VLOOKUP(C82,'FERDİ SONUÇ'!$B$6:$H$1027,7,0))</f>
        <v>-</v>
      </c>
      <c r="I82" s="45" t="str">
        <f>IF(ISERROR(SMALL(H78:H83,5)),"-",SMALL(H78:H83,5))</f>
        <v>-</v>
      </c>
      <c r="J82" s="39"/>
      <c r="AZ82" s="37">
        <v>1076</v>
      </c>
    </row>
    <row r="83" spans="1:52" ht="15" customHeight="1" x14ac:dyDescent="0.2">
      <c r="A83" s="46"/>
      <c r="B83" s="48"/>
      <c r="C83" s="69"/>
      <c r="D83" s="49" t="str">
        <f>IF(ISERROR(VLOOKUP($C83,'START LİSTE'!$B$6:$G$1026,2,0)),"",VLOOKUP($C83,'START LİSTE'!$B$6:$G$1026,2,0))</f>
        <v/>
      </c>
      <c r="E83" s="50" t="str">
        <f>IF(ISERROR(VLOOKUP($C83,'START LİSTE'!$B$6:$G$1026,4,0)),"",VLOOKUP($C83,'START LİSTE'!$B$6:$G$1026,4,0))</f>
        <v/>
      </c>
      <c r="F83" s="109" t="str">
        <f>IF(ISERROR(VLOOKUP($C83,'FERDİ SONUÇ'!$B$6:$H$1027,6,0)),"",VLOOKUP($C83,'FERDİ SONUÇ'!$B$6:$H$1027,6,0))</f>
        <v/>
      </c>
      <c r="G83" s="50" t="str">
        <f>IF(OR(E83="",F83="DQ", F83="DNF", F83="DNS", F83=""),"-",VLOOKUP(C83,'FERDİ SONUÇ'!$B$6:$H$1027,7,0))</f>
        <v>-</v>
      </c>
      <c r="H83" s="50" t="str">
        <f>IF(OR(E83="",E83="F",F83="DQ", F83="DNF", F83="DNS", F83=""),"-",VLOOKUP(C83,'FERDİ SONUÇ'!$B$6:$H$1027,7,0))</f>
        <v>-</v>
      </c>
      <c r="I83" s="52" t="str">
        <f>IF(ISERROR(SMALL(H78:H83,6)),"-",SMALL(H78:H83,6))</f>
        <v>-</v>
      </c>
      <c r="J83" s="47"/>
      <c r="AZ83" s="37">
        <v>1077</v>
      </c>
    </row>
    <row r="84" spans="1:52" ht="15" customHeight="1" x14ac:dyDescent="0.2">
      <c r="A84" s="28"/>
      <c r="B84" s="30"/>
      <c r="C84" s="68"/>
      <c r="D84" s="32" t="str">
        <f>IF(ISERROR(VLOOKUP($C84,'START LİSTE'!$B$6:$G$1026,2,0)),"",VLOOKUP($C84,'START LİSTE'!$B$6:$G$1026,2,0))</f>
        <v/>
      </c>
      <c r="E84" s="33" t="str">
        <f>IF(ISERROR(VLOOKUP($C84,'START LİSTE'!$B$6:$G$1026,4,0)),"",VLOOKUP($C84,'START LİSTE'!$B$6:$G$1026,4,0))</f>
        <v/>
      </c>
      <c r="F84" s="107" t="str">
        <f>IF(ISERROR(VLOOKUP($C84,'FERDİ SONUÇ'!$B$6:$H$1027,6,0)),"",VLOOKUP($C84,'FERDİ SONUÇ'!$B$6:$H$1027,6,0))</f>
        <v/>
      </c>
      <c r="G84" s="33" t="str">
        <f>IF(OR(E84="",F84="DQ", F84="DNF", F84="DNS", F84=""),"-",VLOOKUP(C84,'FERDİ SONUÇ'!$B$6:$H$1027,7,0))</f>
        <v>-</v>
      </c>
      <c r="H84" s="33" t="str">
        <f>IF(OR(E84="",E84="F",F84="DQ", F84="DNF", F84="DNS", F84=""),"-",VLOOKUP(C84,'FERDİ SONUÇ'!$B$6:$H$1027,7,0))</f>
        <v>-</v>
      </c>
      <c r="I84" s="35" t="str">
        <f>IF(ISERROR(SMALL(H84:H89,1)),"-",SMALL(H84:H89,1))</f>
        <v>-</v>
      </c>
      <c r="J84" s="29"/>
      <c r="AZ84" s="37">
        <v>1078</v>
      </c>
    </row>
    <row r="85" spans="1:52" ht="15" customHeight="1" x14ac:dyDescent="0.2">
      <c r="A85" s="38"/>
      <c r="B85" s="40"/>
      <c r="C85" s="41"/>
      <c r="D85" s="42" t="str">
        <f>IF(ISERROR(VLOOKUP($C85,'START LİSTE'!$B$6:$G$1026,2,0)),"",VLOOKUP($C85,'START LİSTE'!$B$6:$G$1026,2,0))</f>
        <v/>
      </c>
      <c r="E85" s="43" t="str">
        <f>IF(ISERROR(VLOOKUP($C85,'START LİSTE'!$B$6:$G$1026,4,0)),"",VLOOKUP($C85,'START LİSTE'!$B$6:$G$1026,4,0))</f>
        <v/>
      </c>
      <c r="F85" s="108" t="str">
        <f>IF(ISERROR(VLOOKUP($C85,'FERDİ SONUÇ'!$B$6:$H$1027,6,0)),"",VLOOKUP($C85,'FERDİ SONUÇ'!$B$6:$H$1027,6,0))</f>
        <v/>
      </c>
      <c r="G85" s="43" t="str">
        <f>IF(OR(E85="",F85="DQ", F85="DNF", F85="DNS", F85=""),"-",VLOOKUP(C85,'FERDİ SONUÇ'!$B$6:$H$1027,7,0))</f>
        <v>-</v>
      </c>
      <c r="H85" s="43" t="str">
        <f>IF(OR(E85="",E85="F",F85="DQ", F85="DNF", F85="DNS", F85=""),"-",VLOOKUP(C85,'FERDİ SONUÇ'!$B$6:$H$1027,7,0))</f>
        <v>-</v>
      </c>
      <c r="I85" s="45" t="str">
        <f>IF(ISERROR(SMALL(H84:H89,2)),"-",SMALL(H84:H89,2))</f>
        <v>-</v>
      </c>
      <c r="J85" s="39"/>
      <c r="AZ85" s="37">
        <v>1079</v>
      </c>
    </row>
    <row r="86" spans="1:52" ht="15" customHeight="1" x14ac:dyDescent="0.2">
      <c r="A86" s="59" t="str">
        <f>IF(AND(B86&lt;&gt;"",J86&lt;&gt;"DQ"),COUNT(J$6:J$365)-(RANK(J86,J$6:J$365)+COUNTIF(J$6:J86,J86))+2,IF(C84&lt;&gt;"",AZ86,""))</f>
        <v/>
      </c>
      <c r="B86" s="40" t="str">
        <f>IF(ISERROR(VLOOKUP(C84,'START LİSTE'!$B$6:$G$1026,3,0)),"",VLOOKUP(C84,'START LİSTE'!$B$6:$G$1026,3,0))</f>
        <v/>
      </c>
      <c r="C86" s="41"/>
      <c r="D86" s="42" t="str">
        <f>IF(ISERROR(VLOOKUP($C86,'START LİSTE'!$B$6:$G$1026,2,0)),"",VLOOKUP($C86,'START LİSTE'!$B$6:$G$1026,2,0))</f>
        <v/>
      </c>
      <c r="E86" s="43" t="str">
        <f>IF(ISERROR(VLOOKUP($C86,'START LİSTE'!$B$6:$G$1026,4,0)),"",VLOOKUP($C86,'START LİSTE'!$B$6:$G$1026,4,0))</f>
        <v/>
      </c>
      <c r="F86" s="108" t="str">
        <f>IF(ISERROR(VLOOKUP($C86,'FERDİ SONUÇ'!$B$6:$H$1027,6,0)),"",VLOOKUP($C86,'FERDİ SONUÇ'!$B$6:$H$1027,6,0))</f>
        <v/>
      </c>
      <c r="G86" s="43" t="str">
        <f>IF(OR(E86="",F86="DQ", F86="DNF", F86="DNS", F86=""),"-",VLOOKUP(C86,'FERDİ SONUÇ'!$B$6:$H$1027,7,0))</f>
        <v>-</v>
      </c>
      <c r="H86" s="43" t="str">
        <f>IF(OR(E86="",E86="F",F86="DQ", F86="DNF", F86="DNS", F86=""),"-",VLOOKUP(C86,'FERDİ SONUÇ'!$B$6:$H$1027,7,0))</f>
        <v>-</v>
      </c>
      <c r="I86" s="45" t="str">
        <f>IF(ISERROR(SMALL(H84:H89,3)),"-",SMALL(H84:H89,3))</f>
        <v>-</v>
      </c>
      <c r="J86" s="58" t="str">
        <f>IF(C84="","",IF(OR(I84="-",I85="-",I86="-",I87="-"),"DQ",SUM(I84,I85,I86,I87)))</f>
        <v/>
      </c>
      <c r="AZ86" s="37">
        <v>1080</v>
      </c>
    </row>
    <row r="87" spans="1:52" ht="15" customHeight="1" x14ac:dyDescent="0.2">
      <c r="A87" s="38"/>
      <c r="B87" s="40"/>
      <c r="C87" s="41"/>
      <c r="D87" s="42" t="str">
        <f>IF(ISERROR(VLOOKUP($C87,'START LİSTE'!$B$6:$G$1026,2,0)),"",VLOOKUP($C87,'START LİSTE'!$B$6:$G$1026,2,0))</f>
        <v/>
      </c>
      <c r="E87" s="43" t="str">
        <f>IF(ISERROR(VLOOKUP($C87,'START LİSTE'!$B$6:$G$1026,4,0)),"",VLOOKUP($C87,'START LİSTE'!$B$6:$G$1026,4,0))</f>
        <v/>
      </c>
      <c r="F87" s="108" t="str">
        <f>IF(ISERROR(VLOOKUP($C87,'FERDİ SONUÇ'!$B$6:$H$1027,6,0)),"",VLOOKUP($C87,'FERDİ SONUÇ'!$B$6:$H$1027,6,0))</f>
        <v/>
      </c>
      <c r="G87" s="43" t="str">
        <f>IF(OR(E87="",F87="DQ", F87="DNF", F87="DNS", F87=""),"-",VLOOKUP(C87,'FERDİ SONUÇ'!$B$6:$H$1027,7,0))</f>
        <v>-</v>
      </c>
      <c r="H87" s="43" t="str">
        <f>IF(OR(E87="",E87="F",F87="DQ", F87="DNF", F87="DNS", F87=""),"-",VLOOKUP(C87,'FERDİ SONUÇ'!$B$6:$H$1027,7,0))</f>
        <v>-</v>
      </c>
      <c r="I87" s="45" t="str">
        <f>IF(ISERROR(SMALL(H84:H89,4)),"-",SMALL(H84:H89,4))</f>
        <v>-</v>
      </c>
      <c r="J87" s="39"/>
      <c r="AZ87" s="37">
        <v>1081</v>
      </c>
    </row>
    <row r="88" spans="1:52" ht="15" customHeight="1" x14ac:dyDescent="0.2">
      <c r="A88" s="38"/>
      <c r="B88" s="40"/>
      <c r="C88" s="41"/>
      <c r="D88" s="42" t="str">
        <f>IF(ISERROR(VLOOKUP($C88,'START LİSTE'!$B$6:$G$1026,2,0)),"",VLOOKUP($C88,'START LİSTE'!$B$6:$G$1026,2,0))</f>
        <v/>
      </c>
      <c r="E88" s="43" t="str">
        <f>IF(ISERROR(VLOOKUP($C88,'START LİSTE'!$B$6:$G$1026,4,0)),"",VLOOKUP($C88,'START LİSTE'!$B$6:$G$1026,4,0))</f>
        <v/>
      </c>
      <c r="F88" s="108" t="str">
        <f>IF(ISERROR(VLOOKUP($C88,'FERDİ SONUÇ'!$B$6:$H$1027,6,0)),"",VLOOKUP($C88,'FERDİ SONUÇ'!$B$6:$H$1027,6,0))</f>
        <v/>
      </c>
      <c r="G88" s="43" t="str">
        <f>IF(OR(E88="",F88="DQ", F88="DNF", F88="DNS", F88=""),"-",VLOOKUP(C88,'FERDİ SONUÇ'!$B$6:$H$1027,7,0))</f>
        <v>-</v>
      </c>
      <c r="H88" s="43" t="str">
        <f>IF(OR(E88="",E88="F",F88="DQ", F88="DNF", F88="DNS", F88=""),"-",VLOOKUP(C88,'FERDİ SONUÇ'!$B$6:$H$1027,7,0))</f>
        <v>-</v>
      </c>
      <c r="I88" s="45" t="str">
        <f>IF(ISERROR(SMALL(H84:H89,5)),"-",SMALL(H84:H89,5))</f>
        <v>-</v>
      </c>
      <c r="J88" s="39"/>
      <c r="AZ88" s="37">
        <v>1082</v>
      </c>
    </row>
    <row r="89" spans="1:52" ht="15" customHeight="1" x14ac:dyDescent="0.2">
      <c r="A89" s="46"/>
      <c r="B89" s="48"/>
      <c r="C89" s="69"/>
      <c r="D89" s="49" t="str">
        <f>IF(ISERROR(VLOOKUP($C89,'START LİSTE'!$B$6:$G$1026,2,0)),"",VLOOKUP($C89,'START LİSTE'!$B$6:$G$1026,2,0))</f>
        <v/>
      </c>
      <c r="E89" s="50" t="str">
        <f>IF(ISERROR(VLOOKUP($C89,'START LİSTE'!$B$6:$G$1026,4,0)),"",VLOOKUP($C89,'START LİSTE'!$B$6:$G$1026,4,0))</f>
        <v/>
      </c>
      <c r="F89" s="109" t="str">
        <f>IF(ISERROR(VLOOKUP($C89,'FERDİ SONUÇ'!$B$6:$H$1027,6,0)),"",VLOOKUP($C89,'FERDİ SONUÇ'!$B$6:$H$1027,6,0))</f>
        <v/>
      </c>
      <c r="G89" s="50" t="str">
        <f>IF(OR(E89="",F89="DQ", F89="DNF", F89="DNS", F89=""),"-",VLOOKUP(C89,'FERDİ SONUÇ'!$B$6:$H$1027,7,0))</f>
        <v>-</v>
      </c>
      <c r="H89" s="50" t="str">
        <f>IF(OR(E89="",E89="F",F89="DQ", F89="DNF", F89="DNS", F89=""),"-",VLOOKUP(C89,'FERDİ SONUÇ'!$B$6:$H$1027,7,0))</f>
        <v>-</v>
      </c>
      <c r="I89" s="52" t="str">
        <f>IF(ISERROR(SMALL(H84:H89,6)),"-",SMALL(H84:H89,6))</f>
        <v>-</v>
      </c>
      <c r="J89" s="47"/>
      <c r="AZ89" s="37">
        <v>1083</v>
      </c>
    </row>
    <row r="90" spans="1:52" ht="15" customHeight="1" x14ac:dyDescent="0.2">
      <c r="A90" s="28"/>
      <c r="B90" s="30"/>
      <c r="C90" s="68"/>
      <c r="D90" s="32" t="str">
        <f>IF(ISERROR(VLOOKUP($C90,'START LİSTE'!$B$6:$G$1026,2,0)),"",VLOOKUP($C90,'START LİSTE'!$B$6:$G$1026,2,0))</f>
        <v/>
      </c>
      <c r="E90" s="33" t="str">
        <f>IF(ISERROR(VLOOKUP($C90,'START LİSTE'!$B$6:$G$1026,4,0)),"",VLOOKUP($C90,'START LİSTE'!$B$6:$G$1026,4,0))</f>
        <v/>
      </c>
      <c r="F90" s="107" t="str">
        <f>IF(ISERROR(VLOOKUP($C90,'FERDİ SONUÇ'!$B$6:$H$1027,6,0)),"",VLOOKUP($C90,'FERDİ SONUÇ'!$B$6:$H$1027,6,0))</f>
        <v/>
      </c>
      <c r="G90" s="33" t="str">
        <f>IF(OR(E90="",F90="DQ", F90="DNF", F90="DNS", F90=""),"-",VLOOKUP(C90,'FERDİ SONUÇ'!$B$6:$H$1027,7,0))</f>
        <v>-</v>
      </c>
      <c r="H90" s="33" t="str">
        <f>IF(OR(E90="",E90="F",F90="DQ", F90="DNF", F90="DNS", F90=""),"-",VLOOKUP(C90,'FERDİ SONUÇ'!$B$6:$H$1027,7,0))</f>
        <v>-</v>
      </c>
      <c r="I90" s="35" t="str">
        <f>IF(ISERROR(SMALL(H90:H95,1)),"-",SMALL(H90:H95,1))</f>
        <v>-</v>
      </c>
      <c r="J90" s="29"/>
      <c r="AZ90" s="37">
        <v>1084</v>
      </c>
    </row>
    <row r="91" spans="1:52" ht="15" customHeight="1" x14ac:dyDescent="0.2">
      <c r="A91" s="38"/>
      <c r="B91" s="40"/>
      <c r="C91" s="41"/>
      <c r="D91" s="42" t="str">
        <f>IF(ISERROR(VLOOKUP($C91,'START LİSTE'!$B$6:$G$1026,2,0)),"",VLOOKUP($C91,'START LİSTE'!$B$6:$G$1026,2,0))</f>
        <v/>
      </c>
      <c r="E91" s="43" t="str">
        <f>IF(ISERROR(VLOOKUP($C91,'START LİSTE'!$B$6:$G$1026,4,0)),"",VLOOKUP($C91,'START LİSTE'!$B$6:$G$1026,4,0))</f>
        <v/>
      </c>
      <c r="F91" s="108" t="str">
        <f>IF(ISERROR(VLOOKUP($C91,'FERDİ SONUÇ'!$B$6:$H$1027,6,0)),"",VLOOKUP($C91,'FERDİ SONUÇ'!$B$6:$H$1027,6,0))</f>
        <v/>
      </c>
      <c r="G91" s="43" t="str">
        <f>IF(OR(E91="",F91="DQ", F91="DNF", F91="DNS", F91=""),"-",VLOOKUP(C91,'FERDİ SONUÇ'!$B$6:$H$1027,7,0))</f>
        <v>-</v>
      </c>
      <c r="H91" s="43" t="str">
        <f>IF(OR(E91="",E91="F",F91="DQ", F91="DNF", F91="DNS", F91=""),"-",VLOOKUP(C91,'FERDİ SONUÇ'!$B$6:$H$1027,7,0))</f>
        <v>-</v>
      </c>
      <c r="I91" s="45" t="str">
        <f>IF(ISERROR(SMALL(H90:H95,2)),"-",SMALL(H90:H95,2))</f>
        <v>-</v>
      </c>
      <c r="J91" s="39"/>
      <c r="AZ91" s="37">
        <v>1085</v>
      </c>
    </row>
    <row r="92" spans="1:52" ht="15" customHeight="1" x14ac:dyDescent="0.2">
      <c r="A92" s="59" t="str">
        <f>IF(AND(B92&lt;&gt;"",J92&lt;&gt;"DQ"),COUNT(J$6:J$365)-(RANK(J92,J$6:J$365)+COUNTIF(J$6:J92,J92))+2,IF(C90&lt;&gt;"",AZ92,""))</f>
        <v/>
      </c>
      <c r="B92" s="40" t="str">
        <f>IF(ISERROR(VLOOKUP(C90,'START LİSTE'!$B$6:$G$1026,3,0)),"",VLOOKUP(C90,'START LİSTE'!$B$6:$G$1026,3,0))</f>
        <v/>
      </c>
      <c r="C92" s="41"/>
      <c r="D92" s="42" t="str">
        <f>IF(ISERROR(VLOOKUP($C92,'START LİSTE'!$B$6:$G$1026,2,0)),"",VLOOKUP($C92,'START LİSTE'!$B$6:$G$1026,2,0))</f>
        <v/>
      </c>
      <c r="E92" s="43" t="str">
        <f>IF(ISERROR(VLOOKUP($C92,'START LİSTE'!$B$6:$G$1026,4,0)),"",VLOOKUP($C92,'START LİSTE'!$B$6:$G$1026,4,0))</f>
        <v/>
      </c>
      <c r="F92" s="108" t="str">
        <f>IF(ISERROR(VLOOKUP($C92,'FERDİ SONUÇ'!$B$6:$H$1027,6,0)),"",VLOOKUP($C92,'FERDİ SONUÇ'!$B$6:$H$1027,6,0))</f>
        <v/>
      </c>
      <c r="G92" s="43" t="str">
        <f>IF(OR(E92="",F92="DQ", F92="DNF", F92="DNS", F92=""),"-",VLOOKUP(C92,'FERDİ SONUÇ'!$B$6:$H$1027,7,0))</f>
        <v>-</v>
      </c>
      <c r="H92" s="43" t="str">
        <f>IF(OR(E92="",E92="F",F92="DQ", F92="DNF", F92="DNS", F92=""),"-",VLOOKUP(C92,'FERDİ SONUÇ'!$B$6:$H$1027,7,0))</f>
        <v>-</v>
      </c>
      <c r="I92" s="45" t="str">
        <f>IF(ISERROR(SMALL(H90:H95,3)),"-",SMALL(H90:H95,3))</f>
        <v>-</v>
      </c>
      <c r="J92" s="58" t="str">
        <f>IF(C90="","",IF(OR(I90="-",I91="-",I92="-",I93="-"),"DQ",SUM(I90,I91,I92,I93)))</f>
        <v/>
      </c>
      <c r="AZ92" s="37">
        <v>1086</v>
      </c>
    </row>
    <row r="93" spans="1:52" ht="15" customHeight="1" x14ac:dyDescent="0.2">
      <c r="A93" s="38"/>
      <c r="B93" s="40"/>
      <c r="C93" s="41"/>
      <c r="D93" s="42" t="str">
        <f>IF(ISERROR(VLOOKUP($C93,'START LİSTE'!$B$6:$G$1026,2,0)),"",VLOOKUP($C93,'START LİSTE'!$B$6:$G$1026,2,0))</f>
        <v/>
      </c>
      <c r="E93" s="43" t="str">
        <f>IF(ISERROR(VLOOKUP($C93,'START LİSTE'!$B$6:$G$1026,4,0)),"",VLOOKUP($C93,'START LİSTE'!$B$6:$G$1026,4,0))</f>
        <v/>
      </c>
      <c r="F93" s="108" t="str">
        <f>IF(ISERROR(VLOOKUP($C93,'FERDİ SONUÇ'!$B$6:$H$1027,6,0)),"",VLOOKUP($C93,'FERDİ SONUÇ'!$B$6:$H$1027,6,0))</f>
        <v/>
      </c>
      <c r="G93" s="43" t="str">
        <f>IF(OR(E93="",F93="DQ", F93="DNF", F93="DNS", F93=""),"-",VLOOKUP(C93,'FERDİ SONUÇ'!$B$6:$H$1027,7,0))</f>
        <v>-</v>
      </c>
      <c r="H93" s="43" t="str">
        <f>IF(OR(E93="",E93="F",F93="DQ", F93="DNF", F93="DNS", F93=""),"-",VLOOKUP(C93,'FERDİ SONUÇ'!$B$6:$H$1027,7,0))</f>
        <v>-</v>
      </c>
      <c r="I93" s="45" t="str">
        <f>IF(ISERROR(SMALL(H90:H95,4)),"-",SMALL(H90:H95,4))</f>
        <v>-</v>
      </c>
      <c r="J93" s="39"/>
      <c r="AZ93" s="37">
        <v>1087</v>
      </c>
    </row>
    <row r="94" spans="1:52" ht="15" customHeight="1" x14ac:dyDescent="0.2">
      <c r="A94" s="38"/>
      <c r="B94" s="40"/>
      <c r="C94" s="41"/>
      <c r="D94" s="42" t="str">
        <f>IF(ISERROR(VLOOKUP($C94,'START LİSTE'!$B$6:$G$1026,2,0)),"",VLOOKUP($C94,'START LİSTE'!$B$6:$G$1026,2,0))</f>
        <v/>
      </c>
      <c r="E94" s="43" t="str">
        <f>IF(ISERROR(VLOOKUP($C94,'START LİSTE'!$B$6:$G$1026,4,0)),"",VLOOKUP($C94,'START LİSTE'!$B$6:$G$1026,4,0))</f>
        <v/>
      </c>
      <c r="F94" s="108" t="str">
        <f>IF(ISERROR(VLOOKUP($C94,'FERDİ SONUÇ'!$B$6:$H$1027,6,0)),"",VLOOKUP($C94,'FERDİ SONUÇ'!$B$6:$H$1027,6,0))</f>
        <v/>
      </c>
      <c r="G94" s="43" t="str">
        <f>IF(OR(E94="",F94="DQ", F94="DNF", F94="DNS", F94=""),"-",VLOOKUP(C94,'FERDİ SONUÇ'!$B$6:$H$1027,7,0))</f>
        <v>-</v>
      </c>
      <c r="H94" s="43" t="str">
        <f>IF(OR(E94="",E94="F",F94="DQ", F94="DNF", F94="DNS", F94=""),"-",VLOOKUP(C94,'FERDİ SONUÇ'!$B$6:$H$1027,7,0))</f>
        <v>-</v>
      </c>
      <c r="I94" s="45" t="str">
        <f>IF(ISERROR(SMALL(H90:H95,5)),"-",SMALL(H90:H95,5))</f>
        <v>-</v>
      </c>
      <c r="J94" s="39"/>
      <c r="AZ94" s="37">
        <v>1088</v>
      </c>
    </row>
    <row r="95" spans="1:52" ht="15" customHeight="1" x14ac:dyDescent="0.2">
      <c r="A95" s="46"/>
      <c r="B95" s="48"/>
      <c r="C95" s="69"/>
      <c r="D95" s="49" t="str">
        <f>IF(ISERROR(VLOOKUP($C95,'START LİSTE'!$B$6:$G$1026,2,0)),"",VLOOKUP($C95,'START LİSTE'!$B$6:$G$1026,2,0))</f>
        <v/>
      </c>
      <c r="E95" s="50" t="str">
        <f>IF(ISERROR(VLOOKUP($C95,'START LİSTE'!$B$6:$G$1026,4,0)),"",VLOOKUP($C95,'START LİSTE'!$B$6:$G$1026,4,0))</f>
        <v/>
      </c>
      <c r="F95" s="109" t="str">
        <f>IF(ISERROR(VLOOKUP($C95,'FERDİ SONUÇ'!$B$6:$H$1027,6,0)),"",VLOOKUP($C95,'FERDİ SONUÇ'!$B$6:$H$1027,6,0))</f>
        <v/>
      </c>
      <c r="G95" s="50" t="str">
        <f>IF(OR(E95="",F95="DQ", F95="DNF", F95="DNS", F95=""),"-",VLOOKUP(C95,'FERDİ SONUÇ'!$B$6:$H$1027,7,0))</f>
        <v>-</v>
      </c>
      <c r="H95" s="50" t="str">
        <f>IF(OR(E95="",E95="F",F95="DQ", F95="DNF", F95="DNS", F95=""),"-",VLOOKUP(C95,'FERDİ SONUÇ'!$B$6:$H$1027,7,0))</f>
        <v>-</v>
      </c>
      <c r="I95" s="52" t="str">
        <f>IF(ISERROR(SMALL(H90:H95,6)),"-",SMALL(H90:H95,6))</f>
        <v>-</v>
      </c>
      <c r="J95" s="47"/>
      <c r="AZ95" s="37">
        <v>1089</v>
      </c>
    </row>
    <row r="96" spans="1:52" ht="15" customHeight="1" x14ac:dyDescent="0.2">
      <c r="A96" s="28"/>
      <c r="B96" s="30"/>
      <c r="C96" s="68"/>
      <c r="D96" s="32" t="str">
        <f>IF(ISERROR(VLOOKUP($C96,'START LİSTE'!$B$6:$G$1026,2,0)),"",VLOOKUP($C96,'START LİSTE'!$B$6:$G$1026,2,0))</f>
        <v/>
      </c>
      <c r="E96" s="33" t="str">
        <f>IF(ISERROR(VLOOKUP($C96,'START LİSTE'!$B$6:$G$1026,4,0)),"",VLOOKUP($C96,'START LİSTE'!$B$6:$G$1026,4,0))</f>
        <v/>
      </c>
      <c r="F96" s="107" t="str">
        <f>IF(ISERROR(VLOOKUP($C96,'FERDİ SONUÇ'!$B$6:$H$1027,6,0)),"",VLOOKUP($C96,'FERDİ SONUÇ'!$B$6:$H$1027,6,0))</f>
        <v/>
      </c>
      <c r="G96" s="33" t="str">
        <f>IF(OR(E96="",F96="DQ", F96="DNF", F96="DNS", F96=""),"-",VLOOKUP(C96,'FERDİ SONUÇ'!$B$6:$H$1027,7,0))</f>
        <v>-</v>
      </c>
      <c r="H96" s="33" t="str">
        <f>IF(OR(E96="",E96="F",F96="DQ", F96="DNF", F96="DNS", F96=""),"-",VLOOKUP(C96,'FERDİ SONUÇ'!$B$6:$H$1027,7,0))</f>
        <v>-</v>
      </c>
      <c r="I96" s="35" t="str">
        <f>IF(ISERROR(SMALL(H96:H101,1)),"-",SMALL(H96:H101,1))</f>
        <v>-</v>
      </c>
      <c r="J96" s="29"/>
      <c r="AZ96" s="37">
        <v>1090</v>
      </c>
    </row>
    <row r="97" spans="1:52" ht="15" customHeight="1" x14ac:dyDescent="0.2">
      <c r="A97" s="38"/>
      <c r="B97" s="40"/>
      <c r="C97" s="41"/>
      <c r="D97" s="42" t="str">
        <f>IF(ISERROR(VLOOKUP($C97,'START LİSTE'!$B$6:$G$1026,2,0)),"",VLOOKUP($C97,'START LİSTE'!$B$6:$G$1026,2,0))</f>
        <v/>
      </c>
      <c r="E97" s="43" t="str">
        <f>IF(ISERROR(VLOOKUP($C97,'START LİSTE'!$B$6:$G$1026,4,0)),"",VLOOKUP($C97,'START LİSTE'!$B$6:$G$1026,4,0))</f>
        <v/>
      </c>
      <c r="F97" s="108" t="str">
        <f>IF(ISERROR(VLOOKUP($C97,'FERDİ SONUÇ'!$B$6:$H$1027,6,0)),"",VLOOKUP($C97,'FERDİ SONUÇ'!$B$6:$H$1027,6,0))</f>
        <v/>
      </c>
      <c r="G97" s="43" t="str">
        <f>IF(OR(E97="",F97="DQ", F97="DNF", F97="DNS", F97=""),"-",VLOOKUP(C97,'FERDİ SONUÇ'!$B$6:$H$1027,7,0))</f>
        <v>-</v>
      </c>
      <c r="H97" s="43" t="str">
        <f>IF(OR(E97="",E97="F",F97="DQ", F97="DNF", F97="DNS", F97=""),"-",VLOOKUP(C97,'FERDİ SONUÇ'!$B$6:$H$1027,7,0))</f>
        <v>-</v>
      </c>
      <c r="I97" s="45" t="str">
        <f>IF(ISERROR(SMALL(H96:H101,2)),"-",SMALL(H96:H101,2))</f>
        <v>-</v>
      </c>
      <c r="J97" s="39"/>
      <c r="AZ97" s="37">
        <v>1091</v>
      </c>
    </row>
    <row r="98" spans="1:52" ht="15" customHeight="1" x14ac:dyDescent="0.2">
      <c r="A98" s="59" t="str">
        <f>IF(AND(B98&lt;&gt;"",J98&lt;&gt;"DQ"),COUNT(J$6:J$365)-(RANK(J98,J$6:J$365)+COUNTIF(J$6:J98,J98))+2,IF(C96&lt;&gt;"",AZ98,""))</f>
        <v/>
      </c>
      <c r="B98" s="40" t="str">
        <f>IF(ISERROR(VLOOKUP(C96,'START LİSTE'!$B$6:$G$1026,3,0)),"",VLOOKUP(C96,'START LİSTE'!$B$6:$G$1026,3,0))</f>
        <v/>
      </c>
      <c r="C98" s="41"/>
      <c r="D98" s="42" t="str">
        <f>IF(ISERROR(VLOOKUP($C98,'START LİSTE'!$B$6:$G$1026,2,0)),"",VLOOKUP($C98,'START LİSTE'!$B$6:$G$1026,2,0))</f>
        <v/>
      </c>
      <c r="E98" s="43" t="str">
        <f>IF(ISERROR(VLOOKUP($C98,'START LİSTE'!$B$6:$G$1026,4,0)),"",VLOOKUP($C98,'START LİSTE'!$B$6:$G$1026,4,0))</f>
        <v/>
      </c>
      <c r="F98" s="108" t="str">
        <f>IF(ISERROR(VLOOKUP($C98,'FERDİ SONUÇ'!$B$6:$H$1027,6,0)),"",VLOOKUP($C98,'FERDİ SONUÇ'!$B$6:$H$1027,6,0))</f>
        <v/>
      </c>
      <c r="G98" s="43" t="str">
        <f>IF(OR(E98="",F98="DQ", F98="DNF", F98="DNS", F98=""),"-",VLOOKUP(C98,'FERDİ SONUÇ'!$B$6:$H$1027,7,0))</f>
        <v>-</v>
      </c>
      <c r="H98" s="43" t="str">
        <f>IF(OR(E98="",E98="F",F98="DQ", F98="DNF", F98="DNS", F98=""),"-",VLOOKUP(C98,'FERDİ SONUÇ'!$B$6:$H$1027,7,0))</f>
        <v>-</v>
      </c>
      <c r="I98" s="45" t="str">
        <f>IF(ISERROR(SMALL(H96:H101,3)),"-",SMALL(H96:H101,3))</f>
        <v>-</v>
      </c>
      <c r="J98" s="58" t="str">
        <f>IF(C96="","",IF(OR(I96="-",I97="-",I98="-",I99="-"),"DQ",SUM(I96,I97,I98,I99)))</f>
        <v/>
      </c>
      <c r="AZ98" s="37">
        <v>1092</v>
      </c>
    </row>
    <row r="99" spans="1:52" ht="15" customHeight="1" x14ac:dyDescent="0.2">
      <c r="A99" s="38"/>
      <c r="B99" s="40"/>
      <c r="C99" s="41"/>
      <c r="D99" s="42" t="str">
        <f>IF(ISERROR(VLOOKUP($C99,'START LİSTE'!$B$6:$G$1026,2,0)),"",VLOOKUP($C99,'START LİSTE'!$B$6:$G$1026,2,0))</f>
        <v/>
      </c>
      <c r="E99" s="43" t="str">
        <f>IF(ISERROR(VLOOKUP($C99,'START LİSTE'!$B$6:$G$1026,4,0)),"",VLOOKUP($C99,'START LİSTE'!$B$6:$G$1026,4,0))</f>
        <v/>
      </c>
      <c r="F99" s="108" t="str">
        <f>IF(ISERROR(VLOOKUP($C99,'FERDİ SONUÇ'!$B$6:$H$1027,6,0)),"",VLOOKUP($C99,'FERDİ SONUÇ'!$B$6:$H$1027,6,0))</f>
        <v/>
      </c>
      <c r="G99" s="43" t="str">
        <f>IF(OR(E99="",F99="DQ", F99="DNF", F99="DNS", F99=""),"-",VLOOKUP(C99,'FERDİ SONUÇ'!$B$6:$H$1027,7,0))</f>
        <v>-</v>
      </c>
      <c r="H99" s="43" t="str">
        <f>IF(OR(E99="",E99="F",F99="DQ", F99="DNF", F99="DNS", F99=""),"-",VLOOKUP(C99,'FERDİ SONUÇ'!$B$6:$H$1027,7,0))</f>
        <v>-</v>
      </c>
      <c r="I99" s="45" t="str">
        <f>IF(ISERROR(SMALL(H96:H101,4)),"-",SMALL(H96:H101,4))</f>
        <v>-</v>
      </c>
      <c r="J99" s="39"/>
      <c r="AZ99" s="37">
        <v>1093</v>
      </c>
    </row>
    <row r="100" spans="1:52" ht="15" customHeight="1" x14ac:dyDescent="0.2">
      <c r="A100" s="38"/>
      <c r="B100" s="40"/>
      <c r="C100" s="41"/>
      <c r="D100" s="42" t="str">
        <f>IF(ISERROR(VLOOKUP($C100,'START LİSTE'!$B$6:$G$1026,2,0)),"",VLOOKUP($C100,'START LİSTE'!$B$6:$G$1026,2,0))</f>
        <v/>
      </c>
      <c r="E100" s="43" t="str">
        <f>IF(ISERROR(VLOOKUP($C100,'START LİSTE'!$B$6:$G$1026,4,0)),"",VLOOKUP($C100,'START LİSTE'!$B$6:$G$1026,4,0))</f>
        <v/>
      </c>
      <c r="F100" s="108" t="str">
        <f>IF(ISERROR(VLOOKUP($C100,'FERDİ SONUÇ'!$B$6:$H$1027,6,0)),"",VLOOKUP($C100,'FERDİ SONUÇ'!$B$6:$H$1027,6,0))</f>
        <v/>
      </c>
      <c r="G100" s="43" t="str">
        <f>IF(OR(E100="",F100="DQ", F100="DNF", F100="DNS", F100=""),"-",VLOOKUP(C100,'FERDİ SONUÇ'!$B$6:$H$1027,7,0))</f>
        <v>-</v>
      </c>
      <c r="H100" s="43" t="str">
        <f>IF(OR(E100="",E100="F",F100="DQ", F100="DNF", F100="DNS", F100=""),"-",VLOOKUP(C100,'FERDİ SONUÇ'!$B$6:$H$1027,7,0))</f>
        <v>-</v>
      </c>
      <c r="I100" s="45" t="str">
        <f>IF(ISERROR(SMALL(H96:H101,5)),"-",SMALL(H96:H101,5))</f>
        <v>-</v>
      </c>
      <c r="J100" s="39"/>
      <c r="AZ100" s="37">
        <v>1094</v>
      </c>
    </row>
    <row r="101" spans="1:52" ht="15" customHeight="1" x14ac:dyDescent="0.2">
      <c r="A101" s="46"/>
      <c r="B101" s="48"/>
      <c r="C101" s="69"/>
      <c r="D101" s="49" t="str">
        <f>IF(ISERROR(VLOOKUP($C101,'START LİSTE'!$B$6:$G$1026,2,0)),"",VLOOKUP($C101,'START LİSTE'!$B$6:$G$1026,2,0))</f>
        <v/>
      </c>
      <c r="E101" s="50" t="str">
        <f>IF(ISERROR(VLOOKUP($C101,'START LİSTE'!$B$6:$G$1026,4,0)),"",VLOOKUP($C101,'START LİSTE'!$B$6:$G$1026,4,0))</f>
        <v/>
      </c>
      <c r="F101" s="109" t="str">
        <f>IF(ISERROR(VLOOKUP($C101,'FERDİ SONUÇ'!$B$6:$H$1027,6,0)),"",VLOOKUP($C101,'FERDİ SONUÇ'!$B$6:$H$1027,6,0))</f>
        <v/>
      </c>
      <c r="G101" s="50" t="str">
        <f>IF(OR(E101="",F101="DQ", F101="DNF", F101="DNS", F101=""),"-",VLOOKUP(C101,'FERDİ SONUÇ'!$B$6:$H$1027,7,0))</f>
        <v>-</v>
      </c>
      <c r="H101" s="50" t="str">
        <f>IF(OR(E101="",E101="F",F101="DQ", F101="DNF", F101="DNS", F101=""),"-",VLOOKUP(C101,'FERDİ SONUÇ'!$B$6:$H$1027,7,0))</f>
        <v>-</v>
      </c>
      <c r="I101" s="52" t="str">
        <f>IF(ISERROR(SMALL(H96:H101,6)),"-",SMALL(H96:H101,6))</f>
        <v>-</v>
      </c>
      <c r="J101" s="47"/>
      <c r="AZ101" s="37">
        <v>1095</v>
      </c>
    </row>
    <row r="102" spans="1:52" ht="15" customHeight="1" x14ac:dyDescent="0.2">
      <c r="A102" s="28"/>
      <c r="B102" s="30"/>
      <c r="C102" s="68"/>
      <c r="D102" s="32" t="str">
        <f>IF(ISERROR(VLOOKUP($C102,'START LİSTE'!$B$6:$G$1026,2,0)),"",VLOOKUP($C102,'START LİSTE'!$B$6:$G$1026,2,0))</f>
        <v/>
      </c>
      <c r="E102" s="33" t="str">
        <f>IF(ISERROR(VLOOKUP($C102,'START LİSTE'!$B$6:$G$1026,4,0)),"",VLOOKUP($C102,'START LİSTE'!$B$6:$G$1026,4,0))</f>
        <v/>
      </c>
      <c r="F102" s="107" t="str">
        <f>IF(ISERROR(VLOOKUP($C102,'FERDİ SONUÇ'!$B$6:$H$1027,6,0)),"",VLOOKUP($C102,'FERDİ SONUÇ'!$B$6:$H$1027,6,0))</f>
        <v/>
      </c>
      <c r="G102" s="33" t="str">
        <f>IF(OR(E102="",F102="DQ", F102="DNF", F102="DNS", F102=""),"-",VLOOKUP(C102,'FERDİ SONUÇ'!$B$6:$H$1027,7,0))</f>
        <v>-</v>
      </c>
      <c r="H102" s="33" t="str">
        <f>IF(OR(E102="",E102="F",F102="DQ", F102="DNF", F102="DNS", F102=""),"-",VLOOKUP(C102,'FERDİ SONUÇ'!$B$6:$H$1027,7,0))</f>
        <v>-</v>
      </c>
      <c r="I102" s="35" t="str">
        <f>IF(ISERROR(SMALL(H102:H107,1)),"-",SMALL(H102:H107,1))</f>
        <v>-</v>
      </c>
      <c r="J102" s="29"/>
      <c r="AZ102" s="37">
        <v>1096</v>
      </c>
    </row>
    <row r="103" spans="1:52" ht="15" customHeight="1" x14ac:dyDescent="0.2">
      <c r="A103" s="38"/>
      <c r="B103" s="40"/>
      <c r="C103" s="41"/>
      <c r="D103" s="42" t="str">
        <f>IF(ISERROR(VLOOKUP($C103,'START LİSTE'!$B$6:$G$1026,2,0)),"",VLOOKUP($C103,'START LİSTE'!$B$6:$G$1026,2,0))</f>
        <v/>
      </c>
      <c r="E103" s="43" t="str">
        <f>IF(ISERROR(VLOOKUP($C103,'START LİSTE'!$B$6:$G$1026,4,0)),"",VLOOKUP($C103,'START LİSTE'!$B$6:$G$1026,4,0))</f>
        <v/>
      </c>
      <c r="F103" s="108" t="str">
        <f>IF(ISERROR(VLOOKUP($C103,'FERDİ SONUÇ'!$B$6:$H$1027,6,0)),"",VLOOKUP($C103,'FERDİ SONUÇ'!$B$6:$H$1027,6,0))</f>
        <v/>
      </c>
      <c r="G103" s="43" t="str">
        <f>IF(OR(E103="",F103="DQ", F103="DNF", F103="DNS", F103=""),"-",VLOOKUP(C103,'FERDİ SONUÇ'!$B$6:$H$1027,7,0))</f>
        <v>-</v>
      </c>
      <c r="H103" s="43" t="str">
        <f>IF(OR(E103="",E103="F",F103="DQ", F103="DNF", F103="DNS", F103=""),"-",VLOOKUP(C103,'FERDİ SONUÇ'!$B$6:$H$1027,7,0))</f>
        <v>-</v>
      </c>
      <c r="I103" s="45" t="str">
        <f>IF(ISERROR(SMALL(H102:H107,2)),"-",SMALL(H102:H107,2))</f>
        <v>-</v>
      </c>
      <c r="J103" s="39"/>
      <c r="AZ103" s="37">
        <v>1097</v>
      </c>
    </row>
    <row r="104" spans="1:52" ht="15" customHeight="1" x14ac:dyDescent="0.2">
      <c r="A104" s="59" t="str">
        <f>IF(AND(B104&lt;&gt;"",J104&lt;&gt;"DQ"),COUNT(J$6:J$365)-(RANK(J104,J$6:J$365)+COUNTIF(J$6:J104,J104))+2,IF(C102&lt;&gt;"",AZ104,""))</f>
        <v/>
      </c>
      <c r="B104" s="40" t="str">
        <f>IF(ISERROR(VLOOKUP(C102,'START LİSTE'!$B$6:$G$1026,3,0)),"",VLOOKUP(C102,'START LİSTE'!$B$6:$G$1026,3,0))</f>
        <v/>
      </c>
      <c r="C104" s="41"/>
      <c r="D104" s="42" t="str">
        <f>IF(ISERROR(VLOOKUP($C104,'START LİSTE'!$B$6:$G$1026,2,0)),"",VLOOKUP($C104,'START LİSTE'!$B$6:$G$1026,2,0))</f>
        <v/>
      </c>
      <c r="E104" s="43" t="str">
        <f>IF(ISERROR(VLOOKUP($C104,'START LİSTE'!$B$6:$G$1026,4,0)),"",VLOOKUP($C104,'START LİSTE'!$B$6:$G$1026,4,0))</f>
        <v/>
      </c>
      <c r="F104" s="108" t="str">
        <f>IF(ISERROR(VLOOKUP($C104,'FERDİ SONUÇ'!$B$6:$H$1027,6,0)),"",VLOOKUP($C104,'FERDİ SONUÇ'!$B$6:$H$1027,6,0))</f>
        <v/>
      </c>
      <c r="G104" s="43" t="str">
        <f>IF(OR(E104="",F104="DQ", F104="DNF", F104="DNS", F104=""),"-",VLOOKUP(C104,'FERDİ SONUÇ'!$B$6:$H$1027,7,0))</f>
        <v>-</v>
      </c>
      <c r="H104" s="43" t="str">
        <f>IF(OR(E104="",E104="F",F104="DQ", F104="DNF", F104="DNS", F104=""),"-",VLOOKUP(C104,'FERDİ SONUÇ'!$B$6:$H$1027,7,0))</f>
        <v>-</v>
      </c>
      <c r="I104" s="45" t="str">
        <f>IF(ISERROR(SMALL(H102:H107,3)),"-",SMALL(H102:H107,3))</f>
        <v>-</v>
      </c>
      <c r="J104" s="58" t="str">
        <f>IF(C102="","",IF(OR(I102="-",I103="-",I104="-",I105="-"),"DQ",SUM(I102,I103,I104,I105)))</f>
        <v/>
      </c>
      <c r="AZ104" s="37">
        <v>1098</v>
      </c>
    </row>
    <row r="105" spans="1:52" ht="15" customHeight="1" x14ac:dyDescent="0.2">
      <c r="A105" s="38"/>
      <c r="B105" s="40"/>
      <c r="C105" s="41"/>
      <c r="D105" s="42" t="str">
        <f>IF(ISERROR(VLOOKUP($C105,'START LİSTE'!$B$6:$G$1026,2,0)),"",VLOOKUP($C105,'START LİSTE'!$B$6:$G$1026,2,0))</f>
        <v/>
      </c>
      <c r="E105" s="43" t="str">
        <f>IF(ISERROR(VLOOKUP($C105,'START LİSTE'!$B$6:$G$1026,4,0)),"",VLOOKUP($C105,'START LİSTE'!$B$6:$G$1026,4,0))</f>
        <v/>
      </c>
      <c r="F105" s="108" t="str">
        <f>IF(ISERROR(VLOOKUP($C105,'FERDİ SONUÇ'!$B$6:$H$1027,6,0)),"",VLOOKUP($C105,'FERDİ SONUÇ'!$B$6:$H$1027,6,0))</f>
        <v/>
      </c>
      <c r="G105" s="43" t="str">
        <f>IF(OR(E105="",F105="DQ", F105="DNF", F105="DNS", F105=""),"-",VLOOKUP(C105,'FERDİ SONUÇ'!$B$6:$H$1027,7,0))</f>
        <v>-</v>
      </c>
      <c r="H105" s="43" t="str">
        <f>IF(OR(E105="",E105="F",F105="DQ", F105="DNF", F105="DNS", F105=""),"-",VLOOKUP(C105,'FERDİ SONUÇ'!$B$6:$H$1027,7,0))</f>
        <v>-</v>
      </c>
      <c r="I105" s="45" t="str">
        <f>IF(ISERROR(SMALL(H102:H107,4)),"-",SMALL(H102:H107,4))</f>
        <v>-</v>
      </c>
      <c r="J105" s="39"/>
      <c r="AZ105" s="37">
        <v>1099</v>
      </c>
    </row>
    <row r="106" spans="1:52" ht="15" customHeight="1" x14ac:dyDescent="0.2">
      <c r="A106" s="38"/>
      <c r="B106" s="40"/>
      <c r="C106" s="41"/>
      <c r="D106" s="42" t="str">
        <f>IF(ISERROR(VLOOKUP($C106,'START LİSTE'!$B$6:$G$1026,2,0)),"",VLOOKUP($C106,'START LİSTE'!$B$6:$G$1026,2,0))</f>
        <v/>
      </c>
      <c r="E106" s="43" t="str">
        <f>IF(ISERROR(VLOOKUP($C106,'START LİSTE'!$B$6:$G$1026,4,0)),"",VLOOKUP($C106,'START LİSTE'!$B$6:$G$1026,4,0))</f>
        <v/>
      </c>
      <c r="F106" s="108" t="str">
        <f>IF(ISERROR(VLOOKUP($C106,'FERDİ SONUÇ'!$B$6:$H$1027,6,0)),"",VLOOKUP($C106,'FERDİ SONUÇ'!$B$6:$H$1027,6,0))</f>
        <v/>
      </c>
      <c r="G106" s="43" t="str">
        <f>IF(OR(E106="",F106="DQ", F106="DNF", F106="DNS", F106=""),"-",VLOOKUP(C106,'FERDİ SONUÇ'!$B$6:$H$1027,7,0))</f>
        <v>-</v>
      </c>
      <c r="H106" s="43" t="str">
        <f>IF(OR(E106="",E106="F",F106="DQ", F106="DNF", F106="DNS", F106=""),"-",VLOOKUP(C106,'FERDİ SONUÇ'!$B$6:$H$1027,7,0))</f>
        <v>-</v>
      </c>
      <c r="I106" s="45" t="str">
        <f>IF(ISERROR(SMALL(H102:H107,5)),"-",SMALL(H102:H107,5))</f>
        <v>-</v>
      </c>
      <c r="J106" s="39"/>
      <c r="AZ106" s="37">
        <v>1100</v>
      </c>
    </row>
    <row r="107" spans="1:52" ht="15" customHeight="1" x14ac:dyDescent="0.2">
      <c r="A107" s="46"/>
      <c r="B107" s="48"/>
      <c r="C107" s="69"/>
      <c r="D107" s="49" t="str">
        <f>IF(ISERROR(VLOOKUP($C107,'START LİSTE'!$B$6:$G$1026,2,0)),"",VLOOKUP($C107,'START LİSTE'!$B$6:$G$1026,2,0))</f>
        <v/>
      </c>
      <c r="E107" s="50" t="str">
        <f>IF(ISERROR(VLOOKUP($C107,'START LİSTE'!$B$6:$G$1026,4,0)),"",VLOOKUP($C107,'START LİSTE'!$B$6:$G$1026,4,0))</f>
        <v/>
      </c>
      <c r="F107" s="109" t="str">
        <f>IF(ISERROR(VLOOKUP($C107,'FERDİ SONUÇ'!$B$6:$H$1027,6,0)),"",VLOOKUP($C107,'FERDİ SONUÇ'!$B$6:$H$1027,6,0))</f>
        <v/>
      </c>
      <c r="G107" s="50" t="str">
        <f>IF(OR(E107="",F107="DQ", F107="DNF", F107="DNS", F107=""),"-",VLOOKUP(C107,'FERDİ SONUÇ'!$B$6:$H$1027,7,0))</f>
        <v>-</v>
      </c>
      <c r="H107" s="50" t="str">
        <f>IF(OR(E107="",E107="F",F107="DQ", F107="DNF", F107="DNS", F107=""),"-",VLOOKUP(C107,'FERDİ SONUÇ'!$B$6:$H$1027,7,0))</f>
        <v>-</v>
      </c>
      <c r="I107" s="52" t="str">
        <f>IF(ISERROR(SMALL(H102:H107,6)),"-",SMALL(H102:H107,6))</f>
        <v>-</v>
      </c>
      <c r="J107" s="47"/>
      <c r="AZ107" s="37">
        <v>1101</v>
      </c>
    </row>
    <row r="108" spans="1:52" ht="15" customHeight="1" x14ac:dyDescent="0.2">
      <c r="A108" s="28"/>
      <c r="B108" s="30"/>
      <c r="C108" s="68"/>
      <c r="D108" s="32" t="str">
        <f>IF(ISERROR(VLOOKUP($C108,'START LİSTE'!$B$6:$G$1026,2,0)),"",VLOOKUP($C108,'START LİSTE'!$B$6:$G$1026,2,0))</f>
        <v/>
      </c>
      <c r="E108" s="33" t="str">
        <f>IF(ISERROR(VLOOKUP($C108,'START LİSTE'!$B$6:$G$1026,4,0)),"",VLOOKUP($C108,'START LİSTE'!$B$6:$G$1026,4,0))</f>
        <v/>
      </c>
      <c r="F108" s="107" t="str">
        <f>IF(ISERROR(VLOOKUP($C108,'FERDİ SONUÇ'!$B$6:$H$1027,6,0)),"",VLOOKUP($C108,'FERDİ SONUÇ'!$B$6:$H$1027,6,0))</f>
        <v/>
      </c>
      <c r="G108" s="33" t="str">
        <f>IF(OR(E108="",F108="DQ", F108="DNF", F108="DNS", F108=""),"-",VLOOKUP(C108,'FERDİ SONUÇ'!$B$6:$H$1027,7,0))</f>
        <v>-</v>
      </c>
      <c r="H108" s="33" t="str">
        <f>IF(OR(E108="",E108="F",F108="DQ", F108="DNF", F108="DNS", F108=""),"-",VLOOKUP(C108,'FERDİ SONUÇ'!$B$6:$H$1027,7,0))</f>
        <v>-</v>
      </c>
      <c r="I108" s="35" t="str">
        <f>IF(ISERROR(SMALL(H108:H113,1)),"-",SMALL(H108:H113,1))</f>
        <v>-</v>
      </c>
      <c r="J108" s="29"/>
      <c r="AZ108" s="37">
        <v>1102</v>
      </c>
    </row>
    <row r="109" spans="1:52" ht="15" customHeight="1" x14ac:dyDescent="0.2">
      <c r="A109" s="38"/>
      <c r="B109" s="40"/>
      <c r="C109" s="41"/>
      <c r="D109" s="42" t="str">
        <f>IF(ISERROR(VLOOKUP($C109,'START LİSTE'!$B$6:$G$1026,2,0)),"",VLOOKUP($C109,'START LİSTE'!$B$6:$G$1026,2,0))</f>
        <v/>
      </c>
      <c r="E109" s="43" t="str">
        <f>IF(ISERROR(VLOOKUP($C109,'START LİSTE'!$B$6:$G$1026,4,0)),"",VLOOKUP($C109,'START LİSTE'!$B$6:$G$1026,4,0))</f>
        <v/>
      </c>
      <c r="F109" s="108" t="str">
        <f>IF(ISERROR(VLOOKUP($C109,'FERDİ SONUÇ'!$B$6:$H$1027,6,0)),"",VLOOKUP($C109,'FERDİ SONUÇ'!$B$6:$H$1027,6,0))</f>
        <v/>
      </c>
      <c r="G109" s="43" t="str">
        <f>IF(OR(E109="",F109="DQ", F109="DNF", F109="DNS", F109=""),"-",VLOOKUP(C109,'FERDİ SONUÇ'!$B$6:$H$1027,7,0))</f>
        <v>-</v>
      </c>
      <c r="H109" s="43" t="str">
        <f>IF(OR(E109="",E109="F",F109="DQ", F109="DNF", F109="DNS", F109=""),"-",VLOOKUP(C109,'FERDİ SONUÇ'!$B$6:$H$1027,7,0))</f>
        <v>-</v>
      </c>
      <c r="I109" s="45" t="str">
        <f>IF(ISERROR(SMALL(H108:H113,2)),"-",SMALL(H108:H113,2))</f>
        <v>-</v>
      </c>
      <c r="J109" s="39"/>
      <c r="AZ109" s="37">
        <v>1103</v>
      </c>
    </row>
    <row r="110" spans="1:52" ht="15" customHeight="1" x14ac:dyDescent="0.2">
      <c r="A110" s="59" t="str">
        <f>IF(AND(B110&lt;&gt;"",J110&lt;&gt;"DQ"),COUNT(J$6:J$365)-(RANK(J110,J$6:J$365)+COUNTIF(J$6:J110,J110))+2,IF(C108&lt;&gt;"",AZ110,""))</f>
        <v/>
      </c>
      <c r="B110" s="40" t="str">
        <f>IF(ISERROR(VLOOKUP(C108,'START LİSTE'!$B$6:$G$1026,3,0)),"",VLOOKUP(C108,'START LİSTE'!$B$6:$G$1026,3,0))</f>
        <v/>
      </c>
      <c r="C110" s="41"/>
      <c r="D110" s="42" t="str">
        <f>IF(ISERROR(VLOOKUP($C110,'START LİSTE'!$B$6:$G$1026,2,0)),"",VLOOKUP($C110,'START LİSTE'!$B$6:$G$1026,2,0))</f>
        <v/>
      </c>
      <c r="E110" s="43" t="str">
        <f>IF(ISERROR(VLOOKUP($C110,'START LİSTE'!$B$6:$G$1026,4,0)),"",VLOOKUP($C110,'START LİSTE'!$B$6:$G$1026,4,0))</f>
        <v/>
      </c>
      <c r="F110" s="108" t="str">
        <f>IF(ISERROR(VLOOKUP($C110,'FERDİ SONUÇ'!$B$6:$H$1027,6,0)),"",VLOOKUP($C110,'FERDİ SONUÇ'!$B$6:$H$1027,6,0))</f>
        <v/>
      </c>
      <c r="G110" s="43" t="str">
        <f>IF(OR(E110="",F110="DQ", F110="DNF", F110="DNS", F110=""),"-",VLOOKUP(C110,'FERDİ SONUÇ'!$B$6:$H$1027,7,0))</f>
        <v>-</v>
      </c>
      <c r="H110" s="43" t="str">
        <f>IF(OR(E110="",E110="F",F110="DQ", F110="DNF", F110="DNS", F110=""),"-",VLOOKUP(C110,'FERDİ SONUÇ'!$B$6:$H$1027,7,0))</f>
        <v>-</v>
      </c>
      <c r="I110" s="45" t="str">
        <f>IF(ISERROR(SMALL(H108:H113,3)),"-",SMALL(H108:H113,3))</f>
        <v>-</v>
      </c>
      <c r="J110" s="58" t="str">
        <f>IF(C108="","",IF(OR(I108="-",I109="-",I110="-",I111="-"),"DQ",SUM(I108,I109,I110,I111)))</f>
        <v/>
      </c>
      <c r="AZ110" s="37">
        <v>1104</v>
      </c>
    </row>
    <row r="111" spans="1:52" ht="15" customHeight="1" x14ac:dyDescent="0.2">
      <c r="A111" s="38"/>
      <c r="B111" s="40"/>
      <c r="C111" s="41"/>
      <c r="D111" s="42" t="str">
        <f>IF(ISERROR(VLOOKUP($C111,'START LİSTE'!$B$6:$G$1026,2,0)),"",VLOOKUP($C111,'START LİSTE'!$B$6:$G$1026,2,0))</f>
        <v/>
      </c>
      <c r="E111" s="43" t="str">
        <f>IF(ISERROR(VLOOKUP($C111,'START LİSTE'!$B$6:$G$1026,4,0)),"",VLOOKUP($C111,'START LİSTE'!$B$6:$G$1026,4,0))</f>
        <v/>
      </c>
      <c r="F111" s="108" t="str">
        <f>IF(ISERROR(VLOOKUP($C111,'FERDİ SONUÇ'!$B$6:$H$1027,6,0)),"",VLOOKUP($C111,'FERDİ SONUÇ'!$B$6:$H$1027,6,0))</f>
        <v/>
      </c>
      <c r="G111" s="43" t="str">
        <f>IF(OR(E111="",F111="DQ", F111="DNF", F111="DNS", F111=""),"-",VLOOKUP(C111,'FERDİ SONUÇ'!$B$6:$H$1027,7,0))</f>
        <v>-</v>
      </c>
      <c r="H111" s="43" t="str">
        <f>IF(OR(E111="",E111="F",F111="DQ", F111="DNF", F111="DNS", F111=""),"-",VLOOKUP(C111,'FERDİ SONUÇ'!$B$6:$H$1027,7,0))</f>
        <v>-</v>
      </c>
      <c r="I111" s="45" t="str">
        <f>IF(ISERROR(SMALL(H108:H113,4)),"-",SMALL(H108:H113,4))</f>
        <v>-</v>
      </c>
      <c r="J111" s="39"/>
      <c r="AZ111" s="37">
        <v>1105</v>
      </c>
    </row>
    <row r="112" spans="1:52" ht="15" customHeight="1" x14ac:dyDescent="0.2">
      <c r="A112" s="38"/>
      <c r="B112" s="40"/>
      <c r="C112" s="41"/>
      <c r="D112" s="42" t="str">
        <f>IF(ISERROR(VLOOKUP($C112,'START LİSTE'!$B$6:$G$1026,2,0)),"",VLOOKUP($C112,'START LİSTE'!$B$6:$G$1026,2,0))</f>
        <v/>
      </c>
      <c r="E112" s="43" t="str">
        <f>IF(ISERROR(VLOOKUP($C112,'START LİSTE'!$B$6:$G$1026,4,0)),"",VLOOKUP($C112,'START LİSTE'!$B$6:$G$1026,4,0))</f>
        <v/>
      </c>
      <c r="F112" s="108" t="str">
        <f>IF(ISERROR(VLOOKUP($C112,'FERDİ SONUÇ'!$B$6:$H$1027,6,0)),"",VLOOKUP($C112,'FERDİ SONUÇ'!$B$6:$H$1027,6,0))</f>
        <v/>
      </c>
      <c r="G112" s="43" t="str">
        <f>IF(OR(E112="",F112="DQ", F112="DNF", F112="DNS", F112=""),"-",VLOOKUP(C112,'FERDİ SONUÇ'!$B$6:$H$1027,7,0))</f>
        <v>-</v>
      </c>
      <c r="H112" s="43" t="str">
        <f>IF(OR(E112="",E112="F",F112="DQ", F112="DNF", F112="DNS", F112=""),"-",VLOOKUP(C112,'FERDİ SONUÇ'!$B$6:$H$1027,7,0))</f>
        <v>-</v>
      </c>
      <c r="I112" s="45" t="str">
        <f>IF(ISERROR(SMALL(H108:H113,5)),"-",SMALL(H108:H113,5))</f>
        <v>-</v>
      </c>
      <c r="J112" s="39"/>
      <c r="AZ112" s="37">
        <v>1106</v>
      </c>
    </row>
    <row r="113" spans="1:52" ht="15" customHeight="1" x14ac:dyDescent="0.2">
      <c r="A113" s="46"/>
      <c r="B113" s="48"/>
      <c r="C113" s="69"/>
      <c r="D113" s="49" t="str">
        <f>IF(ISERROR(VLOOKUP($C113,'START LİSTE'!$B$6:$G$1026,2,0)),"",VLOOKUP($C113,'START LİSTE'!$B$6:$G$1026,2,0))</f>
        <v/>
      </c>
      <c r="E113" s="50" t="str">
        <f>IF(ISERROR(VLOOKUP($C113,'START LİSTE'!$B$6:$G$1026,4,0)),"",VLOOKUP($C113,'START LİSTE'!$B$6:$G$1026,4,0))</f>
        <v/>
      </c>
      <c r="F113" s="109" t="str">
        <f>IF(ISERROR(VLOOKUP($C113,'FERDİ SONUÇ'!$B$6:$H$1027,6,0)),"",VLOOKUP($C113,'FERDİ SONUÇ'!$B$6:$H$1027,6,0))</f>
        <v/>
      </c>
      <c r="G113" s="50" t="str">
        <f>IF(OR(E113="",F113="DQ", F113="DNF", F113="DNS", F113=""),"-",VLOOKUP(C113,'FERDİ SONUÇ'!$B$6:$H$1027,7,0))</f>
        <v>-</v>
      </c>
      <c r="H113" s="50" t="str">
        <f>IF(OR(E113="",E113="F",F113="DQ", F113="DNF", F113="DNS", F113=""),"-",VLOOKUP(C113,'FERDİ SONUÇ'!$B$6:$H$1027,7,0))</f>
        <v>-</v>
      </c>
      <c r="I113" s="52" t="str">
        <f>IF(ISERROR(SMALL(H108:H113,6)),"-",SMALL(H108:H113,6))</f>
        <v>-</v>
      </c>
      <c r="J113" s="47"/>
      <c r="AZ113" s="37">
        <v>1107</v>
      </c>
    </row>
    <row r="114" spans="1:52" ht="15" customHeight="1" x14ac:dyDescent="0.2">
      <c r="A114" s="28"/>
      <c r="B114" s="30"/>
      <c r="C114" s="68"/>
      <c r="D114" s="32" t="str">
        <f>IF(ISERROR(VLOOKUP($C114,'START LİSTE'!$B$6:$G$1026,2,0)),"",VLOOKUP($C114,'START LİSTE'!$B$6:$G$1026,2,0))</f>
        <v/>
      </c>
      <c r="E114" s="33" t="str">
        <f>IF(ISERROR(VLOOKUP($C114,'START LİSTE'!$B$6:$G$1026,4,0)),"",VLOOKUP($C114,'START LİSTE'!$B$6:$G$1026,4,0))</f>
        <v/>
      </c>
      <c r="F114" s="107" t="str">
        <f>IF(ISERROR(VLOOKUP($C114,'FERDİ SONUÇ'!$B$6:$H$1027,6,0)),"",VLOOKUP($C114,'FERDİ SONUÇ'!$B$6:$H$1027,6,0))</f>
        <v/>
      </c>
      <c r="G114" s="33" t="str">
        <f>IF(OR(E114="",F114="DQ", F114="DNF", F114="DNS", F114=""),"-",VLOOKUP(C114,'FERDİ SONUÇ'!$B$6:$H$1027,7,0))</f>
        <v>-</v>
      </c>
      <c r="H114" s="33" t="str">
        <f>IF(OR(E114="",E114="F",F114="DQ", F114="DNF", F114="DNS", F114=""),"-",VLOOKUP(C114,'FERDİ SONUÇ'!$B$6:$H$1027,7,0))</f>
        <v>-</v>
      </c>
      <c r="I114" s="35" t="str">
        <f>IF(ISERROR(SMALL(H114:H119,1)),"-",SMALL(H114:H119,1))</f>
        <v>-</v>
      </c>
      <c r="J114" s="29"/>
      <c r="AZ114" s="37">
        <v>1108</v>
      </c>
    </row>
    <row r="115" spans="1:52" ht="15" customHeight="1" x14ac:dyDescent="0.2">
      <c r="A115" s="38"/>
      <c r="B115" s="40"/>
      <c r="C115" s="41"/>
      <c r="D115" s="42" t="str">
        <f>IF(ISERROR(VLOOKUP($C115,'START LİSTE'!$B$6:$G$1026,2,0)),"",VLOOKUP($C115,'START LİSTE'!$B$6:$G$1026,2,0))</f>
        <v/>
      </c>
      <c r="E115" s="43" t="str">
        <f>IF(ISERROR(VLOOKUP($C115,'START LİSTE'!$B$6:$G$1026,4,0)),"",VLOOKUP($C115,'START LİSTE'!$B$6:$G$1026,4,0))</f>
        <v/>
      </c>
      <c r="F115" s="108" t="str">
        <f>IF(ISERROR(VLOOKUP($C115,'FERDİ SONUÇ'!$B$6:$H$1027,6,0)),"",VLOOKUP($C115,'FERDİ SONUÇ'!$B$6:$H$1027,6,0))</f>
        <v/>
      </c>
      <c r="G115" s="43" t="str">
        <f>IF(OR(E115="",F115="DQ", F115="DNF", F115="DNS", F115=""),"-",VLOOKUP(C115,'FERDİ SONUÇ'!$B$6:$H$1027,7,0))</f>
        <v>-</v>
      </c>
      <c r="H115" s="43" t="str">
        <f>IF(OR(E115="",E115="F",F115="DQ", F115="DNF", F115="DNS", F115=""),"-",VLOOKUP(C115,'FERDİ SONUÇ'!$B$6:$H$1027,7,0))</f>
        <v>-</v>
      </c>
      <c r="I115" s="45" t="str">
        <f>IF(ISERROR(SMALL(H114:H119,2)),"-",SMALL(H114:H119,2))</f>
        <v>-</v>
      </c>
      <c r="J115" s="39"/>
      <c r="AZ115" s="37">
        <v>1109</v>
      </c>
    </row>
    <row r="116" spans="1:52" ht="15" customHeight="1" x14ac:dyDescent="0.2">
      <c r="A116" s="59" t="str">
        <f>IF(AND(B116&lt;&gt;"",J116&lt;&gt;"DQ"),COUNT(J$6:J$365)-(RANK(J116,J$6:J$365)+COUNTIF(J$6:J116,J116))+2,IF(C114&lt;&gt;"",AZ116,""))</f>
        <v/>
      </c>
      <c r="B116" s="40" t="str">
        <f>IF(ISERROR(VLOOKUP(C114,'START LİSTE'!$B$6:$G$1026,3,0)),"",VLOOKUP(C114,'START LİSTE'!$B$6:$G$1026,3,0))</f>
        <v/>
      </c>
      <c r="C116" s="41"/>
      <c r="D116" s="42" t="str">
        <f>IF(ISERROR(VLOOKUP($C116,'START LİSTE'!$B$6:$G$1026,2,0)),"",VLOOKUP($C116,'START LİSTE'!$B$6:$G$1026,2,0))</f>
        <v/>
      </c>
      <c r="E116" s="43" t="str">
        <f>IF(ISERROR(VLOOKUP($C116,'START LİSTE'!$B$6:$G$1026,4,0)),"",VLOOKUP($C116,'START LİSTE'!$B$6:$G$1026,4,0))</f>
        <v/>
      </c>
      <c r="F116" s="108" t="str">
        <f>IF(ISERROR(VLOOKUP($C116,'FERDİ SONUÇ'!$B$6:$H$1027,6,0)),"",VLOOKUP($C116,'FERDİ SONUÇ'!$B$6:$H$1027,6,0))</f>
        <v/>
      </c>
      <c r="G116" s="43" t="str">
        <f>IF(OR(E116="",F116="DQ", F116="DNF", F116="DNS", F116=""),"-",VLOOKUP(C116,'FERDİ SONUÇ'!$B$6:$H$1027,7,0))</f>
        <v>-</v>
      </c>
      <c r="H116" s="43" t="str">
        <f>IF(OR(E116="",E116="F",F116="DQ", F116="DNF", F116="DNS", F116=""),"-",VLOOKUP(C116,'FERDİ SONUÇ'!$B$6:$H$1027,7,0))</f>
        <v>-</v>
      </c>
      <c r="I116" s="45" t="str">
        <f>IF(ISERROR(SMALL(H114:H119,3)),"-",SMALL(H114:H119,3))</f>
        <v>-</v>
      </c>
      <c r="J116" s="58" t="str">
        <f>IF(C114="","",IF(OR(I114="-",I115="-",I116="-",I117="-"),"DQ",SUM(I114,I115,I116,I117)))</f>
        <v/>
      </c>
      <c r="AZ116" s="37">
        <v>1110</v>
      </c>
    </row>
    <row r="117" spans="1:52" ht="15" customHeight="1" x14ac:dyDescent="0.2">
      <c r="A117" s="38"/>
      <c r="B117" s="40"/>
      <c r="C117" s="41"/>
      <c r="D117" s="42" t="str">
        <f>IF(ISERROR(VLOOKUP($C117,'START LİSTE'!$B$6:$G$1026,2,0)),"",VLOOKUP($C117,'START LİSTE'!$B$6:$G$1026,2,0))</f>
        <v/>
      </c>
      <c r="E117" s="43" t="str">
        <f>IF(ISERROR(VLOOKUP($C117,'START LİSTE'!$B$6:$G$1026,4,0)),"",VLOOKUP($C117,'START LİSTE'!$B$6:$G$1026,4,0))</f>
        <v/>
      </c>
      <c r="F117" s="108" t="str">
        <f>IF(ISERROR(VLOOKUP($C117,'FERDİ SONUÇ'!$B$6:$H$1027,6,0)),"",VLOOKUP($C117,'FERDİ SONUÇ'!$B$6:$H$1027,6,0))</f>
        <v/>
      </c>
      <c r="G117" s="43" t="str">
        <f>IF(OR(E117="",F117="DQ", F117="DNF", F117="DNS", F117=""),"-",VLOOKUP(C117,'FERDİ SONUÇ'!$B$6:$H$1027,7,0))</f>
        <v>-</v>
      </c>
      <c r="H117" s="43" t="str">
        <f>IF(OR(E117="",E117="F",F117="DQ", F117="DNF", F117="DNS", F117=""),"-",VLOOKUP(C117,'FERDİ SONUÇ'!$B$6:$H$1027,7,0))</f>
        <v>-</v>
      </c>
      <c r="I117" s="45" t="str">
        <f>IF(ISERROR(SMALL(H114:H119,4)),"-",SMALL(H114:H119,4))</f>
        <v>-</v>
      </c>
      <c r="J117" s="39"/>
      <c r="AZ117" s="37">
        <v>1111</v>
      </c>
    </row>
    <row r="118" spans="1:52" ht="15" customHeight="1" x14ac:dyDescent="0.2">
      <c r="A118" s="38"/>
      <c r="B118" s="40"/>
      <c r="C118" s="41"/>
      <c r="D118" s="42" t="str">
        <f>IF(ISERROR(VLOOKUP($C118,'START LİSTE'!$B$6:$G$1026,2,0)),"",VLOOKUP($C118,'START LİSTE'!$B$6:$G$1026,2,0))</f>
        <v/>
      </c>
      <c r="E118" s="43" t="str">
        <f>IF(ISERROR(VLOOKUP($C118,'START LİSTE'!$B$6:$G$1026,4,0)),"",VLOOKUP($C118,'START LİSTE'!$B$6:$G$1026,4,0))</f>
        <v/>
      </c>
      <c r="F118" s="108" t="str">
        <f>IF(ISERROR(VLOOKUP($C118,'FERDİ SONUÇ'!$B$6:$H$1027,6,0)),"",VLOOKUP($C118,'FERDİ SONUÇ'!$B$6:$H$1027,6,0))</f>
        <v/>
      </c>
      <c r="G118" s="43" t="str">
        <f>IF(OR(E118="",F118="DQ", F118="DNF", F118="DNS", F118=""),"-",VLOOKUP(C118,'FERDİ SONUÇ'!$B$6:$H$1027,7,0))</f>
        <v>-</v>
      </c>
      <c r="H118" s="43" t="str">
        <f>IF(OR(E118="",E118="F",F118="DQ", F118="DNF", F118="DNS", F118=""),"-",VLOOKUP(C118,'FERDİ SONUÇ'!$B$6:$H$1027,7,0))</f>
        <v>-</v>
      </c>
      <c r="I118" s="45" t="str">
        <f>IF(ISERROR(SMALL(H114:H119,5)),"-",SMALL(H114:H119,5))</f>
        <v>-</v>
      </c>
      <c r="J118" s="39"/>
      <c r="AZ118" s="37">
        <v>1112</v>
      </c>
    </row>
    <row r="119" spans="1:52" ht="15" customHeight="1" x14ac:dyDescent="0.2">
      <c r="A119" s="46"/>
      <c r="B119" s="48"/>
      <c r="C119" s="69"/>
      <c r="D119" s="49" t="str">
        <f>IF(ISERROR(VLOOKUP($C119,'START LİSTE'!$B$6:$G$1026,2,0)),"",VLOOKUP($C119,'START LİSTE'!$B$6:$G$1026,2,0))</f>
        <v/>
      </c>
      <c r="E119" s="50" t="str">
        <f>IF(ISERROR(VLOOKUP($C119,'START LİSTE'!$B$6:$G$1026,4,0)),"",VLOOKUP($C119,'START LİSTE'!$B$6:$G$1026,4,0))</f>
        <v/>
      </c>
      <c r="F119" s="109" t="str">
        <f>IF(ISERROR(VLOOKUP($C119,'FERDİ SONUÇ'!$B$6:$H$1027,6,0)),"",VLOOKUP($C119,'FERDİ SONUÇ'!$B$6:$H$1027,6,0))</f>
        <v/>
      </c>
      <c r="G119" s="50" t="str">
        <f>IF(OR(E119="",F119="DQ", F119="DNF", F119="DNS", F119=""),"-",VLOOKUP(C119,'FERDİ SONUÇ'!$B$6:$H$1027,7,0))</f>
        <v>-</v>
      </c>
      <c r="H119" s="50" t="str">
        <f>IF(OR(E119="",E119="F",F119="DQ", F119="DNF", F119="DNS", F119=""),"-",VLOOKUP(C119,'FERDİ SONUÇ'!$B$6:$H$1027,7,0))</f>
        <v>-</v>
      </c>
      <c r="I119" s="52" t="str">
        <f>IF(ISERROR(SMALL(H114:H119,6)),"-",SMALL(H114:H119,6))</f>
        <v>-</v>
      </c>
      <c r="J119" s="47"/>
      <c r="AZ119" s="37">
        <v>1113</v>
      </c>
    </row>
    <row r="120" spans="1:52" ht="15" customHeight="1" x14ac:dyDescent="0.2">
      <c r="A120" s="28"/>
      <c r="B120" s="30"/>
      <c r="C120" s="68"/>
      <c r="D120" s="32" t="str">
        <f>IF(ISERROR(VLOOKUP($C120,'START LİSTE'!$B$6:$G$1026,2,0)),"",VLOOKUP($C120,'START LİSTE'!$B$6:$G$1026,2,0))</f>
        <v/>
      </c>
      <c r="E120" s="33" t="str">
        <f>IF(ISERROR(VLOOKUP($C120,'START LİSTE'!$B$6:$G$1026,4,0)),"",VLOOKUP($C120,'START LİSTE'!$B$6:$G$1026,4,0))</f>
        <v/>
      </c>
      <c r="F120" s="107" t="str">
        <f>IF(ISERROR(VLOOKUP($C120,'FERDİ SONUÇ'!$B$6:$H$1027,6,0)),"",VLOOKUP($C120,'FERDİ SONUÇ'!$B$6:$H$1027,6,0))</f>
        <v/>
      </c>
      <c r="G120" s="33" t="str">
        <f>IF(OR(E120="",F120="DQ", F120="DNF", F120="DNS", F120=""),"-",VLOOKUP(C120,'FERDİ SONUÇ'!$B$6:$H$1027,7,0))</f>
        <v>-</v>
      </c>
      <c r="H120" s="33" t="str">
        <f>IF(OR(E120="",E120="F",F120="DQ", F120="DNF", F120="DNS", F120=""),"-",VLOOKUP(C120,'FERDİ SONUÇ'!$B$6:$H$1027,7,0))</f>
        <v>-</v>
      </c>
      <c r="I120" s="35" t="str">
        <f>IF(ISERROR(SMALL(H120:H125,1)),"-",SMALL(H120:H125,1))</f>
        <v>-</v>
      </c>
      <c r="J120" s="29"/>
      <c r="AZ120" s="37">
        <v>1114</v>
      </c>
    </row>
    <row r="121" spans="1:52" ht="15" customHeight="1" x14ac:dyDescent="0.2">
      <c r="A121" s="38"/>
      <c r="B121" s="40"/>
      <c r="C121" s="41"/>
      <c r="D121" s="42" t="str">
        <f>IF(ISERROR(VLOOKUP($C121,'START LİSTE'!$B$6:$G$1026,2,0)),"",VLOOKUP($C121,'START LİSTE'!$B$6:$G$1026,2,0))</f>
        <v/>
      </c>
      <c r="E121" s="43" t="str">
        <f>IF(ISERROR(VLOOKUP($C121,'START LİSTE'!$B$6:$G$1026,4,0)),"",VLOOKUP($C121,'START LİSTE'!$B$6:$G$1026,4,0))</f>
        <v/>
      </c>
      <c r="F121" s="108" t="str">
        <f>IF(ISERROR(VLOOKUP($C121,'FERDİ SONUÇ'!$B$6:$H$1027,6,0)),"",VLOOKUP($C121,'FERDİ SONUÇ'!$B$6:$H$1027,6,0))</f>
        <v/>
      </c>
      <c r="G121" s="43" t="str">
        <f>IF(OR(E121="",F121="DQ", F121="DNF", F121="DNS", F121=""),"-",VLOOKUP(C121,'FERDİ SONUÇ'!$B$6:$H$1027,7,0))</f>
        <v>-</v>
      </c>
      <c r="H121" s="43" t="str">
        <f>IF(OR(E121="",E121="F",F121="DQ", F121="DNF", F121="DNS", F121=""),"-",VLOOKUP(C121,'FERDİ SONUÇ'!$B$6:$H$1027,7,0))</f>
        <v>-</v>
      </c>
      <c r="I121" s="45" t="str">
        <f>IF(ISERROR(SMALL(H120:H125,2)),"-",SMALL(H120:H125,2))</f>
        <v>-</v>
      </c>
      <c r="J121" s="39"/>
      <c r="AZ121" s="37">
        <v>1115</v>
      </c>
    </row>
    <row r="122" spans="1:52" ht="15" customHeight="1" x14ac:dyDescent="0.2">
      <c r="A122" s="59" t="str">
        <f>IF(AND(B122&lt;&gt;"",J122&lt;&gt;"DQ"),COUNT(J$6:J$365)-(RANK(J122,J$6:J$365)+COUNTIF(J$6:J122,J122))+2,IF(C120&lt;&gt;"",AZ122,""))</f>
        <v/>
      </c>
      <c r="B122" s="40" t="str">
        <f>IF(ISERROR(VLOOKUP(C120,'START LİSTE'!$B$6:$G$1026,3,0)),"",VLOOKUP(C120,'START LİSTE'!$B$6:$G$1026,3,0))</f>
        <v/>
      </c>
      <c r="C122" s="41"/>
      <c r="D122" s="42" t="str">
        <f>IF(ISERROR(VLOOKUP($C122,'START LİSTE'!$B$6:$G$1026,2,0)),"",VLOOKUP($C122,'START LİSTE'!$B$6:$G$1026,2,0))</f>
        <v/>
      </c>
      <c r="E122" s="43" t="str">
        <f>IF(ISERROR(VLOOKUP($C122,'START LİSTE'!$B$6:$G$1026,4,0)),"",VLOOKUP($C122,'START LİSTE'!$B$6:$G$1026,4,0))</f>
        <v/>
      </c>
      <c r="F122" s="108" t="str">
        <f>IF(ISERROR(VLOOKUP($C122,'FERDİ SONUÇ'!$B$6:$H$1027,6,0)),"",VLOOKUP($C122,'FERDİ SONUÇ'!$B$6:$H$1027,6,0))</f>
        <v/>
      </c>
      <c r="G122" s="43" t="str">
        <f>IF(OR(E122="",F122="DQ", F122="DNF", F122="DNS", F122=""),"-",VLOOKUP(C122,'FERDİ SONUÇ'!$B$6:$H$1027,7,0))</f>
        <v>-</v>
      </c>
      <c r="H122" s="43" t="str">
        <f>IF(OR(E122="",E122="F",F122="DQ", F122="DNF", F122="DNS", F122=""),"-",VLOOKUP(C122,'FERDİ SONUÇ'!$B$6:$H$1027,7,0))</f>
        <v>-</v>
      </c>
      <c r="I122" s="45" t="str">
        <f>IF(ISERROR(SMALL(H120:H125,3)),"-",SMALL(H120:H125,3))</f>
        <v>-</v>
      </c>
      <c r="J122" s="58" t="str">
        <f>IF(C120="","",IF(OR(I120="-",I121="-",I122="-",I123="-"),"DQ",SUM(I120,I121,I122,I123)))</f>
        <v/>
      </c>
      <c r="AZ122" s="37">
        <v>1116</v>
      </c>
    </row>
    <row r="123" spans="1:52" ht="15" customHeight="1" x14ac:dyDescent="0.2">
      <c r="A123" s="38"/>
      <c r="B123" s="40"/>
      <c r="C123" s="41"/>
      <c r="D123" s="42" t="str">
        <f>IF(ISERROR(VLOOKUP($C123,'START LİSTE'!$B$6:$G$1026,2,0)),"",VLOOKUP($C123,'START LİSTE'!$B$6:$G$1026,2,0))</f>
        <v/>
      </c>
      <c r="E123" s="43" t="str">
        <f>IF(ISERROR(VLOOKUP($C123,'START LİSTE'!$B$6:$G$1026,4,0)),"",VLOOKUP($C123,'START LİSTE'!$B$6:$G$1026,4,0))</f>
        <v/>
      </c>
      <c r="F123" s="108" t="str">
        <f>IF(ISERROR(VLOOKUP($C123,'FERDİ SONUÇ'!$B$6:$H$1027,6,0)),"",VLOOKUP($C123,'FERDİ SONUÇ'!$B$6:$H$1027,6,0))</f>
        <v/>
      </c>
      <c r="G123" s="43" t="str">
        <f>IF(OR(E123="",F123="DQ", F123="DNF", F123="DNS", F123=""),"-",VLOOKUP(C123,'FERDİ SONUÇ'!$B$6:$H$1027,7,0))</f>
        <v>-</v>
      </c>
      <c r="H123" s="43" t="str">
        <f>IF(OR(E123="",E123="F",F123="DQ", F123="DNF", F123="DNS", F123=""),"-",VLOOKUP(C123,'FERDİ SONUÇ'!$B$6:$H$1027,7,0))</f>
        <v>-</v>
      </c>
      <c r="I123" s="45" t="str">
        <f>IF(ISERROR(SMALL(H120:H125,4)),"-",SMALL(H120:H125,4))</f>
        <v>-</v>
      </c>
      <c r="J123" s="39"/>
      <c r="AZ123" s="37">
        <v>1117</v>
      </c>
    </row>
    <row r="124" spans="1:52" ht="15" customHeight="1" x14ac:dyDescent="0.2">
      <c r="A124" s="38"/>
      <c r="B124" s="40"/>
      <c r="C124" s="41"/>
      <c r="D124" s="42" t="str">
        <f>IF(ISERROR(VLOOKUP($C124,'START LİSTE'!$B$6:$G$1026,2,0)),"",VLOOKUP($C124,'START LİSTE'!$B$6:$G$1026,2,0))</f>
        <v/>
      </c>
      <c r="E124" s="43" t="str">
        <f>IF(ISERROR(VLOOKUP($C124,'START LİSTE'!$B$6:$G$1026,4,0)),"",VLOOKUP($C124,'START LİSTE'!$B$6:$G$1026,4,0))</f>
        <v/>
      </c>
      <c r="F124" s="108" t="str">
        <f>IF(ISERROR(VLOOKUP($C124,'FERDİ SONUÇ'!$B$6:$H$1027,6,0)),"",VLOOKUP($C124,'FERDİ SONUÇ'!$B$6:$H$1027,6,0))</f>
        <v/>
      </c>
      <c r="G124" s="43" t="str">
        <f>IF(OR(E124="",F124="DQ", F124="DNF", F124="DNS", F124=""),"-",VLOOKUP(C124,'FERDİ SONUÇ'!$B$6:$H$1027,7,0))</f>
        <v>-</v>
      </c>
      <c r="H124" s="43" t="str">
        <f>IF(OR(E124="",E124="F",F124="DQ", F124="DNF", F124="DNS", F124=""),"-",VLOOKUP(C124,'FERDİ SONUÇ'!$B$6:$H$1027,7,0))</f>
        <v>-</v>
      </c>
      <c r="I124" s="45" t="str">
        <f>IF(ISERROR(SMALL(H120:H125,5)),"-",SMALL(H120:H125,5))</f>
        <v>-</v>
      </c>
      <c r="J124" s="39"/>
      <c r="AZ124" s="37">
        <v>1118</v>
      </c>
    </row>
    <row r="125" spans="1:52" ht="15" customHeight="1" x14ac:dyDescent="0.2">
      <c r="A125" s="46"/>
      <c r="B125" s="48"/>
      <c r="C125" s="69"/>
      <c r="D125" s="49" t="str">
        <f>IF(ISERROR(VLOOKUP($C125,'START LİSTE'!$B$6:$G$1026,2,0)),"",VLOOKUP($C125,'START LİSTE'!$B$6:$G$1026,2,0))</f>
        <v/>
      </c>
      <c r="E125" s="50" t="str">
        <f>IF(ISERROR(VLOOKUP($C125,'START LİSTE'!$B$6:$G$1026,4,0)),"",VLOOKUP($C125,'START LİSTE'!$B$6:$G$1026,4,0))</f>
        <v/>
      </c>
      <c r="F125" s="109" t="str">
        <f>IF(ISERROR(VLOOKUP($C125,'FERDİ SONUÇ'!$B$6:$H$1027,6,0)),"",VLOOKUP($C125,'FERDİ SONUÇ'!$B$6:$H$1027,6,0))</f>
        <v/>
      </c>
      <c r="G125" s="50" t="str">
        <f>IF(OR(E125="",F125="DQ", F125="DNF", F125="DNS", F125=""),"-",VLOOKUP(C125,'FERDİ SONUÇ'!$B$6:$H$1027,7,0))</f>
        <v>-</v>
      </c>
      <c r="H125" s="50" t="str">
        <f>IF(OR(E125="",E125="F",F125="DQ", F125="DNF", F125="DNS", F125=""),"-",VLOOKUP(C125,'FERDİ SONUÇ'!$B$6:$H$1027,7,0))</f>
        <v>-</v>
      </c>
      <c r="I125" s="52" t="str">
        <f>IF(ISERROR(SMALL(H120:H125,6)),"-",SMALL(H120:H125,6))</f>
        <v>-</v>
      </c>
      <c r="J125" s="47"/>
      <c r="AZ125" s="37">
        <v>1119</v>
      </c>
    </row>
    <row r="126" spans="1:52" ht="15" customHeight="1" x14ac:dyDescent="0.2">
      <c r="A126" s="28"/>
      <c r="B126" s="30"/>
      <c r="C126" s="68"/>
      <c r="D126" s="32" t="str">
        <f>IF(ISERROR(VLOOKUP($C126,'START LİSTE'!$B$6:$G$1026,2,0)),"",VLOOKUP($C126,'START LİSTE'!$B$6:$G$1026,2,0))</f>
        <v/>
      </c>
      <c r="E126" s="33" t="str">
        <f>IF(ISERROR(VLOOKUP($C126,'START LİSTE'!$B$6:$G$1026,4,0)),"",VLOOKUP($C126,'START LİSTE'!$B$6:$G$1026,4,0))</f>
        <v/>
      </c>
      <c r="F126" s="107" t="str">
        <f>IF(ISERROR(VLOOKUP($C126,'FERDİ SONUÇ'!$B$6:$H$1027,6,0)),"",VLOOKUP($C126,'FERDİ SONUÇ'!$B$6:$H$1027,6,0))</f>
        <v/>
      </c>
      <c r="G126" s="33" t="str">
        <f>IF(OR(E126="",F126="DQ", F126="DNF", F126="DNS", F126=""),"-",VLOOKUP(C126,'FERDİ SONUÇ'!$B$6:$H$1027,7,0))</f>
        <v>-</v>
      </c>
      <c r="H126" s="33" t="str">
        <f>IF(OR(E126="",E126="F",F126="DQ", F126="DNF", F126="DNS", F126=""),"-",VLOOKUP(C126,'FERDİ SONUÇ'!$B$6:$H$1027,7,0))</f>
        <v>-</v>
      </c>
      <c r="I126" s="35" t="str">
        <f>IF(ISERROR(SMALL(H126:H131,1)),"-",SMALL(H126:H131,1))</f>
        <v>-</v>
      </c>
      <c r="J126" s="29"/>
      <c r="AZ126" s="37">
        <v>1120</v>
      </c>
    </row>
    <row r="127" spans="1:52" ht="15" customHeight="1" x14ac:dyDescent="0.2">
      <c r="A127" s="38"/>
      <c r="B127" s="40"/>
      <c r="C127" s="41"/>
      <c r="D127" s="42" t="str">
        <f>IF(ISERROR(VLOOKUP($C127,'START LİSTE'!$B$6:$G$1026,2,0)),"",VLOOKUP($C127,'START LİSTE'!$B$6:$G$1026,2,0))</f>
        <v/>
      </c>
      <c r="E127" s="43" t="str">
        <f>IF(ISERROR(VLOOKUP($C127,'START LİSTE'!$B$6:$G$1026,4,0)),"",VLOOKUP($C127,'START LİSTE'!$B$6:$G$1026,4,0))</f>
        <v/>
      </c>
      <c r="F127" s="108" t="str">
        <f>IF(ISERROR(VLOOKUP($C127,'FERDİ SONUÇ'!$B$6:$H$1027,6,0)),"",VLOOKUP($C127,'FERDİ SONUÇ'!$B$6:$H$1027,6,0))</f>
        <v/>
      </c>
      <c r="G127" s="43" t="str">
        <f>IF(OR(E127="",F127="DQ", F127="DNF", F127="DNS", F127=""),"-",VLOOKUP(C127,'FERDİ SONUÇ'!$B$6:$H$1027,7,0))</f>
        <v>-</v>
      </c>
      <c r="H127" s="43" t="str">
        <f>IF(OR(E127="",E127="F",F127="DQ", F127="DNF", F127="DNS", F127=""),"-",VLOOKUP(C127,'FERDİ SONUÇ'!$B$6:$H$1027,7,0))</f>
        <v>-</v>
      </c>
      <c r="I127" s="45" t="str">
        <f>IF(ISERROR(SMALL(H126:H131,2)),"-",SMALL(H126:H131,2))</f>
        <v>-</v>
      </c>
      <c r="J127" s="39"/>
      <c r="AZ127" s="37">
        <v>1121</v>
      </c>
    </row>
    <row r="128" spans="1:52" ht="15" customHeight="1" x14ac:dyDescent="0.2">
      <c r="A128" s="59" t="str">
        <f>IF(AND(B128&lt;&gt;"",J128&lt;&gt;"DQ"),COUNT(J$6:J$365)-(RANK(J128,J$6:J$365)+COUNTIF(J$6:J128,J128))+2,IF(C126&lt;&gt;"",AZ128,""))</f>
        <v/>
      </c>
      <c r="B128" s="40" t="str">
        <f>IF(ISERROR(VLOOKUP(C126,'START LİSTE'!$B$6:$G$1026,3,0)),"",VLOOKUP(C126,'START LİSTE'!$B$6:$G$1026,3,0))</f>
        <v/>
      </c>
      <c r="C128" s="41"/>
      <c r="D128" s="42" t="str">
        <f>IF(ISERROR(VLOOKUP($C128,'START LİSTE'!$B$6:$G$1026,2,0)),"",VLOOKUP($C128,'START LİSTE'!$B$6:$G$1026,2,0))</f>
        <v/>
      </c>
      <c r="E128" s="43" t="str">
        <f>IF(ISERROR(VLOOKUP($C128,'START LİSTE'!$B$6:$G$1026,4,0)),"",VLOOKUP($C128,'START LİSTE'!$B$6:$G$1026,4,0))</f>
        <v/>
      </c>
      <c r="F128" s="108" t="str">
        <f>IF(ISERROR(VLOOKUP($C128,'FERDİ SONUÇ'!$B$6:$H$1027,6,0)),"",VLOOKUP($C128,'FERDİ SONUÇ'!$B$6:$H$1027,6,0))</f>
        <v/>
      </c>
      <c r="G128" s="43" t="str">
        <f>IF(OR(E128="",F128="DQ", F128="DNF", F128="DNS", F128=""),"-",VLOOKUP(C128,'FERDİ SONUÇ'!$B$6:$H$1027,7,0))</f>
        <v>-</v>
      </c>
      <c r="H128" s="43" t="str">
        <f>IF(OR(E128="",E128="F",F128="DQ", F128="DNF", F128="DNS", F128=""),"-",VLOOKUP(C128,'FERDİ SONUÇ'!$B$6:$H$1027,7,0))</f>
        <v>-</v>
      </c>
      <c r="I128" s="45" t="str">
        <f>IF(ISERROR(SMALL(H126:H131,3)),"-",SMALL(H126:H131,3))</f>
        <v>-</v>
      </c>
      <c r="J128" s="58" t="str">
        <f>IF(C126="","",IF(OR(I126="-",I127="-",I128="-",I129="-"),"DQ",SUM(I126,I127,I128,I129)))</f>
        <v/>
      </c>
      <c r="AZ128" s="37">
        <v>1122</v>
      </c>
    </row>
    <row r="129" spans="1:52" ht="15" customHeight="1" x14ac:dyDescent="0.2">
      <c r="A129" s="38"/>
      <c r="B129" s="40"/>
      <c r="C129" s="41"/>
      <c r="D129" s="42" t="str">
        <f>IF(ISERROR(VLOOKUP($C129,'START LİSTE'!$B$6:$G$1026,2,0)),"",VLOOKUP($C129,'START LİSTE'!$B$6:$G$1026,2,0))</f>
        <v/>
      </c>
      <c r="E129" s="43" t="str">
        <f>IF(ISERROR(VLOOKUP($C129,'START LİSTE'!$B$6:$G$1026,4,0)),"",VLOOKUP($C129,'START LİSTE'!$B$6:$G$1026,4,0))</f>
        <v/>
      </c>
      <c r="F129" s="108" t="str">
        <f>IF(ISERROR(VLOOKUP($C129,'FERDİ SONUÇ'!$B$6:$H$1027,6,0)),"",VLOOKUP($C129,'FERDİ SONUÇ'!$B$6:$H$1027,6,0))</f>
        <v/>
      </c>
      <c r="G129" s="43" t="str">
        <f>IF(OR(E129="",F129="DQ", F129="DNF", F129="DNS", F129=""),"-",VLOOKUP(C129,'FERDİ SONUÇ'!$B$6:$H$1027,7,0))</f>
        <v>-</v>
      </c>
      <c r="H129" s="43" t="str">
        <f>IF(OR(E129="",E129="F",F129="DQ", F129="DNF", F129="DNS", F129=""),"-",VLOOKUP(C129,'FERDİ SONUÇ'!$B$6:$H$1027,7,0))</f>
        <v>-</v>
      </c>
      <c r="I129" s="45" t="str">
        <f>IF(ISERROR(SMALL(H126:H131,4)),"-",SMALL(H126:H131,4))</f>
        <v>-</v>
      </c>
      <c r="J129" s="39"/>
      <c r="AZ129" s="37">
        <v>1123</v>
      </c>
    </row>
    <row r="130" spans="1:52" ht="15" customHeight="1" x14ac:dyDescent="0.2">
      <c r="A130" s="38"/>
      <c r="B130" s="40"/>
      <c r="C130" s="41"/>
      <c r="D130" s="42" t="str">
        <f>IF(ISERROR(VLOOKUP($C130,'START LİSTE'!$B$6:$G$1026,2,0)),"",VLOOKUP($C130,'START LİSTE'!$B$6:$G$1026,2,0))</f>
        <v/>
      </c>
      <c r="E130" s="43" t="str">
        <f>IF(ISERROR(VLOOKUP($C130,'START LİSTE'!$B$6:$G$1026,4,0)),"",VLOOKUP($C130,'START LİSTE'!$B$6:$G$1026,4,0))</f>
        <v/>
      </c>
      <c r="F130" s="108" t="str">
        <f>IF(ISERROR(VLOOKUP($C130,'FERDİ SONUÇ'!$B$6:$H$1027,6,0)),"",VLOOKUP($C130,'FERDİ SONUÇ'!$B$6:$H$1027,6,0))</f>
        <v/>
      </c>
      <c r="G130" s="43" t="str">
        <f>IF(OR(E130="",F130="DQ", F130="DNF", F130="DNS", F130=""),"-",VLOOKUP(C130,'FERDİ SONUÇ'!$B$6:$H$1027,7,0))</f>
        <v>-</v>
      </c>
      <c r="H130" s="43" t="str">
        <f>IF(OR(E130="",E130="F",F130="DQ", F130="DNF", F130="DNS", F130=""),"-",VLOOKUP(C130,'FERDİ SONUÇ'!$B$6:$H$1027,7,0))</f>
        <v>-</v>
      </c>
      <c r="I130" s="45" t="str">
        <f>IF(ISERROR(SMALL(H126:H131,5)),"-",SMALL(H126:H131,5))</f>
        <v>-</v>
      </c>
      <c r="J130" s="39"/>
      <c r="AZ130" s="37">
        <v>1124</v>
      </c>
    </row>
    <row r="131" spans="1:52" ht="15" customHeight="1" x14ac:dyDescent="0.2">
      <c r="A131" s="46"/>
      <c r="B131" s="48"/>
      <c r="C131" s="69"/>
      <c r="D131" s="49" t="str">
        <f>IF(ISERROR(VLOOKUP($C131,'START LİSTE'!$B$6:$G$1026,2,0)),"",VLOOKUP($C131,'START LİSTE'!$B$6:$G$1026,2,0))</f>
        <v/>
      </c>
      <c r="E131" s="50" t="str">
        <f>IF(ISERROR(VLOOKUP($C131,'START LİSTE'!$B$6:$G$1026,4,0)),"",VLOOKUP($C131,'START LİSTE'!$B$6:$G$1026,4,0))</f>
        <v/>
      </c>
      <c r="F131" s="109" t="str">
        <f>IF(ISERROR(VLOOKUP($C131,'FERDİ SONUÇ'!$B$6:$H$1027,6,0)),"",VLOOKUP($C131,'FERDİ SONUÇ'!$B$6:$H$1027,6,0))</f>
        <v/>
      </c>
      <c r="G131" s="50" t="str">
        <f>IF(OR(E131="",F131="DQ", F131="DNF", F131="DNS", F131=""),"-",VLOOKUP(C131,'FERDİ SONUÇ'!$B$6:$H$1027,7,0))</f>
        <v>-</v>
      </c>
      <c r="H131" s="50" t="str">
        <f>IF(OR(E131="",E131="F",F131="DQ", F131="DNF", F131="DNS", F131=""),"-",VLOOKUP(C131,'FERDİ SONUÇ'!$B$6:$H$1027,7,0))</f>
        <v>-</v>
      </c>
      <c r="I131" s="52" t="str">
        <f>IF(ISERROR(SMALL(H126:H131,6)),"-",SMALL(H126:H131,6))</f>
        <v>-</v>
      </c>
      <c r="J131" s="47"/>
      <c r="AZ131" s="37">
        <v>1125</v>
      </c>
    </row>
    <row r="132" spans="1:52" ht="15" customHeight="1" x14ac:dyDescent="0.2">
      <c r="A132" s="28"/>
      <c r="B132" s="30"/>
      <c r="C132" s="68"/>
      <c r="D132" s="32" t="str">
        <f>IF(ISERROR(VLOOKUP($C132,'START LİSTE'!$B$6:$G$1026,2,0)),"",VLOOKUP($C132,'START LİSTE'!$B$6:$G$1026,2,0))</f>
        <v/>
      </c>
      <c r="E132" s="33" t="str">
        <f>IF(ISERROR(VLOOKUP($C132,'START LİSTE'!$B$6:$G$1026,4,0)),"",VLOOKUP($C132,'START LİSTE'!$B$6:$G$1026,4,0))</f>
        <v/>
      </c>
      <c r="F132" s="107" t="str">
        <f>IF(ISERROR(VLOOKUP($C132,'FERDİ SONUÇ'!$B$6:$H$1027,6,0)),"",VLOOKUP($C132,'FERDİ SONUÇ'!$B$6:$H$1027,6,0))</f>
        <v/>
      </c>
      <c r="G132" s="33" t="str">
        <f>IF(OR(E132="",F132="DQ", F132="DNF", F132="DNS", F132=""),"-",VLOOKUP(C132,'FERDİ SONUÇ'!$B$6:$H$1027,7,0))</f>
        <v>-</v>
      </c>
      <c r="H132" s="33" t="str">
        <f>IF(OR(E132="",E132="F",F132="DQ", F132="DNF", F132="DNS", F132=""),"-",VLOOKUP(C132,'FERDİ SONUÇ'!$B$6:$H$1027,7,0))</f>
        <v>-</v>
      </c>
      <c r="I132" s="35" t="str">
        <f>IF(ISERROR(SMALL(H132:H137,1)),"-",SMALL(H132:H137,1))</f>
        <v>-</v>
      </c>
      <c r="J132" s="29"/>
      <c r="AZ132" s="37">
        <v>1126</v>
      </c>
    </row>
    <row r="133" spans="1:52" ht="15" customHeight="1" x14ac:dyDescent="0.2">
      <c r="A133" s="38"/>
      <c r="B133" s="40"/>
      <c r="C133" s="41"/>
      <c r="D133" s="42" t="str">
        <f>IF(ISERROR(VLOOKUP($C133,'START LİSTE'!$B$6:$G$1026,2,0)),"",VLOOKUP($C133,'START LİSTE'!$B$6:$G$1026,2,0))</f>
        <v/>
      </c>
      <c r="E133" s="43" t="str">
        <f>IF(ISERROR(VLOOKUP($C133,'START LİSTE'!$B$6:$G$1026,4,0)),"",VLOOKUP($C133,'START LİSTE'!$B$6:$G$1026,4,0))</f>
        <v/>
      </c>
      <c r="F133" s="108" t="str">
        <f>IF(ISERROR(VLOOKUP($C133,'FERDİ SONUÇ'!$B$6:$H$1027,6,0)),"",VLOOKUP($C133,'FERDİ SONUÇ'!$B$6:$H$1027,6,0))</f>
        <v/>
      </c>
      <c r="G133" s="43" t="str">
        <f>IF(OR(E133="",F133="DQ", F133="DNF", F133="DNS", F133=""),"-",VLOOKUP(C133,'FERDİ SONUÇ'!$B$6:$H$1027,7,0))</f>
        <v>-</v>
      </c>
      <c r="H133" s="43" t="str">
        <f>IF(OR(E133="",E133="F",F133="DQ", F133="DNF", F133="DNS", F133=""),"-",VLOOKUP(C133,'FERDİ SONUÇ'!$B$6:$H$1027,7,0))</f>
        <v>-</v>
      </c>
      <c r="I133" s="45" t="str">
        <f>IF(ISERROR(SMALL(H132:H137,2)),"-",SMALL(H132:H137,2))</f>
        <v>-</v>
      </c>
      <c r="J133" s="39"/>
      <c r="AZ133" s="37">
        <v>1127</v>
      </c>
    </row>
    <row r="134" spans="1:52" ht="15" customHeight="1" x14ac:dyDescent="0.2">
      <c r="A134" s="59" t="str">
        <f>IF(AND(B134&lt;&gt;"",J134&lt;&gt;"DQ"),COUNT(J$6:J$365)-(RANK(J134,J$6:J$365)+COUNTIF(J$6:J134,J134))+2,IF(C132&lt;&gt;"",AZ134,""))</f>
        <v/>
      </c>
      <c r="B134" s="40" t="str">
        <f>IF(ISERROR(VLOOKUP(C132,'START LİSTE'!$B$6:$G$1026,3,0)),"",VLOOKUP(C132,'START LİSTE'!$B$6:$G$1026,3,0))</f>
        <v/>
      </c>
      <c r="C134" s="41"/>
      <c r="D134" s="42" t="str">
        <f>IF(ISERROR(VLOOKUP($C134,'START LİSTE'!$B$6:$G$1026,2,0)),"",VLOOKUP($C134,'START LİSTE'!$B$6:$G$1026,2,0))</f>
        <v/>
      </c>
      <c r="E134" s="43" t="str">
        <f>IF(ISERROR(VLOOKUP($C134,'START LİSTE'!$B$6:$G$1026,4,0)),"",VLOOKUP($C134,'START LİSTE'!$B$6:$G$1026,4,0))</f>
        <v/>
      </c>
      <c r="F134" s="108" t="str">
        <f>IF(ISERROR(VLOOKUP($C134,'FERDİ SONUÇ'!$B$6:$H$1027,6,0)),"",VLOOKUP($C134,'FERDİ SONUÇ'!$B$6:$H$1027,6,0))</f>
        <v/>
      </c>
      <c r="G134" s="43" t="str">
        <f>IF(OR(E134="",F134="DQ", F134="DNF", F134="DNS", F134=""),"-",VLOOKUP(C134,'FERDİ SONUÇ'!$B$6:$H$1027,7,0))</f>
        <v>-</v>
      </c>
      <c r="H134" s="43" t="str">
        <f>IF(OR(E134="",E134="F",F134="DQ", F134="DNF", F134="DNS", F134=""),"-",VLOOKUP(C134,'FERDİ SONUÇ'!$B$6:$H$1027,7,0))</f>
        <v>-</v>
      </c>
      <c r="I134" s="45" t="str">
        <f>IF(ISERROR(SMALL(H132:H137,3)),"-",SMALL(H132:H137,3))</f>
        <v>-</v>
      </c>
      <c r="J134" s="58" t="str">
        <f>IF(C132="","",IF(OR(I132="-",I133="-",I134="-",I135="-"),"DQ",SUM(I132,I133,I134,I135)))</f>
        <v/>
      </c>
      <c r="AZ134" s="37">
        <v>1128</v>
      </c>
    </row>
    <row r="135" spans="1:52" ht="15" customHeight="1" x14ac:dyDescent="0.2">
      <c r="A135" s="38"/>
      <c r="B135" s="40"/>
      <c r="C135" s="41"/>
      <c r="D135" s="42" t="str">
        <f>IF(ISERROR(VLOOKUP($C135,'START LİSTE'!$B$6:$G$1026,2,0)),"",VLOOKUP($C135,'START LİSTE'!$B$6:$G$1026,2,0))</f>
        <v/>
      </c>
      <c r="E135" s="43" t="str">
        <f>IF(ISERROR(VLOOKUP($C135,'START LİSTE'!$B$6:$G$1026,4,0)),"",VLOOKUP($C135,'START LİSTE'!$B$6:$G$1026,4,0))</f>
        <v/>
      </c>
      <c r="F135" s="108" t="str">
        <f>IF(ISERROR(VLOOKUP($C135,'FERDİ SONUÇ'!$B$6:$H$1027,6,0)),"",VLOOKUP($C135,'FERDİ SONUÇ'!$B$6:$H$1027,6,0))</f>
        <v/>
      </c>
      <c r="G135" s="43" t="str">
        <f>IF(OR(E135="",F135="DQ", F135="DNF", F135="DNS", F135=""),"-",VLOOKUP(C135,'FERDİ SONUÇ'!$B$6:$H$1027,7,0))</f>
        <v>-</v>
      </c>
      <c r="H135" s="43" t="str">
        <f>IF(OR(E135="",E135="F",F135="DQ", F135="DNF", F135="DNS", F135=""),"-",VLOOKUP(C135,'FERDİ SONUÇ'!$B$6:$H$1027,7,0))</f>
        <v>-</v>
      </c>
      <c r="I135" s="45" t="str">
        <f>IF(ISERROR(SMALL(H132:H137,4)),"-",SMALL(H132:H137,4))</f>
        <v>-</v>
      </c>
      <c r="J135" s="39"/>
      <c r="AZ135" s="37">
        <v>1129</v>
      </c>
    </row>
    <row r="136" spans="1:52" ht="15" customHeight="1" x14ac:dyDescent="0.2">
      <c r="A136" s="38"/>
      <c r="B136" s="40"/>
      <c r="C136" s="41"/>
      <c r="D136" s="42" t="str">
        <f>IF(ISERROR(VLOOKUP($C136,'START LİSTE'!$B$6:$G$1026,2,0)),"",VLOOKUP($C136,'START LİSTE'!$B$6:$G$1026,2,0))</f>
        <v/>
      </c>
      <c r="E136" s="43" t="str">
        <f>IF(ISERROR(VLOOKUP($C136,'START LİSTE'!$B$6:$G$1026,4,0)),"",VLOOKUP($C136,'START LİSTE'!$B$6:$G$1026,4,0))</f>
        <v/>
      </c>
      <c r="F136" s="108" t="str">
        <f>IF(ISERROR(VLOOKUP($C136,'FERDİ SONUÇ'!$B$6:$H$1027,6,0)),"",VLOOKUP($C136,'FERDİ SONUÇ'!$B$6:$H$1027,6,0))</f>
        <v/>
      </c>
      <c r="G136" s="43" t="str">
        <f>IF(OR(E136="",F136="DQ", F136="DNF", F136="DNS", F136=""),"-",VLOOKUP(C136,'FERDİ SONUÇ'!$B$6:$H$1027,7,0))</f>
        <v>-</v>
      </c>
      <c r="H136" s="43" t="str">
        <f>IF(OR(E136="",E136="F",F136="DQ", F136="DNF", F136="DNS", F136=""),"-",VLOOKUP(C136,'FERDİ SONUÇ'!$B$6:$H$1027,7,0))</f>
        <v>-</v>
      </c>
      <c r="I136" s="45" t="str">
        <f>IF(ISERROR(SMALL(H132:H137,5)),"-",SMALL(H132:H137,5))</f>
        <v>-</v>
      </c>
      <c r="J136" s="39"/>
      <c r="AZ136" s="37">
        <v>1130</v>
      </c>
    </row>
    <row r="137" spans="1:52" ht="15" customHeight="1" x14ac:dyDescent="0.2">
      <c r="A137" s="46"/>
      <c r="B137" s="48"/>
      <c r="C137" s="69"/>
      <c r="D137" s="49" t="str">
        <f>IF(ISERROR(VLOOKUP($C137,'START LİSTE'!$B$6:$G$1026,2,0)),"",VLOOKUP($C137,'START LİSTE'!$B$6:$G$1026,2,0))</f>
        <v/>
      </c>
      <c r="E137" s="50" t="str">
        <f>IF(ISERROR(VLOOKUP($C137,'START LİSTE'!$B$6:$G$1026,4,0)),"",VLOOKUP($C137,'START LİSTE'!$B$6:$G$1026,4,0))</f>
        <v/>
      </c>
      <c r="F137" s="109" t="str">
        <f>IF(ISERROR(VLOOKUP($C137,'FERDİ SONUÇ'!$B$6:$H$1027,6,0)),"",VLOOKUP($C137,'FERDİ SONUÇ'!$B$6:$H$1027,6,0))</f>
        <v/>
      </c>
      <c r="G137" s="50" t="str">
        <f>IF(OR(E137="",F137="DQ", F137="DNF", F137="DNS", F137=""),"-",VLOOKUP(C137,'FERDİ SONUÇ'!$B$6:$H$1027,7,0))</f>
        <v>-</v>
      </c>
      <c r="H137" s="50" t="str">
        <f>IF(OR(E137="",E137="F",F137="DQ", F137="DNF", F137="DNS", F137=""),"-",VLOOKUP(C137,'FERDİ SONUÇ'!$B$6:$H$1027,7,0))</f>
        <v>-</v>
      </c>
      <c r="I137" s="52" t="str">
        <f>IF(ISERROR(SMALL(H132:H137,6)),"-",SMALL(H132:H137,6))</f>
        <v>-</v>
      </c>
      <c r="J137" s="47"/>
      <c r="AZ137" s="37">
        <v>1131</v>
      </c>
    </row>
    <row r="138" spans="1:52" ht="15" customHeight="1" x14ac:dyDescent="0.2">
      <c r="A138" s="28"/>
      <c r="B138" s="30"/>
      <c r="C138" s="68"/>
      <c r="D138" s="32" t="str">
        <f>IF(ISERROR(VLOOKUP($C138,'START LİSTE'!$B$6:$G$1026,2,0)),"",VLOOKUP($C138,'START LİSTE'!$B$6:$G$1026,2,0))</f>
        <v/>
      </c>
      <c r="E138" s="33" t="str">
        <f>IF(ISERROR(VLOOKUP($C138,'START LİSTE'!$B$6:$G$1026,4,0)),"",VLOOKUP($C138,'START LİSTE'!$B$6:$G$1026,4,0))</f>
        <v/>
      </c>
      <c r="F138" s="107" t="str">
        <f>IF(ISERROR(VLOOKUP($C138,'FERDİ SONUÇ'!$B$6:$H$1027,6,0)),"",VLOOKUP($C138,'FERDİ SONUÇ'!$B$6:$H$1027,6,0))</f>
        <v/>
      </c>
      <c r="G138" s="33" t="str">
        <f>IF(OR(E138="",F138="DQ", F138="DNF", F138="DNS", F138=""),"-",VLOOKUP(C138,'FERDİ SONUÇ'!$B$6:$H$1027,7,0))</f>
        <v>-</v>
      </c>
      <c r="H138" s="33" t="str">
        <f>IF(OR(E138="",E138="F",F138="DQ", F138="DNF", F138="DNS", F138=""),"-",VLOOKUP(C138,'FERDİ SONUÇ'!$B$6:$H$1027,7,0))</f>
        <v>-</v>
      </c>
      <c r="I138" s="35" t="str">
        <f>IF(ISERROR(SMALL(H138:H143,1)),"-",SMALL(H138:H143,1))</f>
        <v>-</v>
      </c>
      <c r="J138" s="29"/>
      <c r="AZ138" s="37">
        <v>1132</v>
      </c>
    </row>
    <row r="139" spans="1:52" ht="15" customHeight="1" x14ac:dyDescent="0.2">
      <c r="A139" s="38"/>
      <c r="B139" s="40"/>
      <c r="C139" s="41"/>
      <c r="D139" s="42" t="str">
        <f>IF(ISERROR(VLOOKUP($C139,'START LİSTE'!$B$6:$G$1026,2,0)),"",VLOOKUP($C139,'START LİSTE'!$B$6:$G$1026,2,0))</f>
        <v/>
      </c>
      <c r="E139" s="43" t="str">
        <f>IF(ISERROR(VLOOKUP($C139,'START LİSTE'!$B$6:$G$1026,4,0)),"",VLOOKUP($C139,'START LİSTE'!$B$6:$G$1026,4,0))</f>
        <v/>
      </c>
      <c r="F139" s="108" t="str">
        <f>IF(ISERROR(VLOOKUP($C139,'FERDİ SONUÇ'!$B$6:$H$1027,6,0)),"",VLOOKUP($C139,'FERDİ SONUÇ'!$B$6:$H$1027,6,0))</f>
        <v/>
      </c>
      <c r="G139" s="43" t="str">
        <f>IF(OR(E139="",F139="DQ", F139="DNF", F139="DNS", F139=""),"-",VLOOKUP(C139,'FERDİ SONUÇ'!$B$6:$H$1027,7,0))</f>
        <v>-</v>
      </c>
      <c r="H139" s="43" t="str">
        <f>IF(OR(E139="",E139="F",F139="DQ", F139="DNF", F139="DNS", F139=""),"-",VLOOKUP(C139,'FERDİ SONUÇ'!$B$6:$H$1027,7,0))</f>
        <v>-</v>
      </c>
      <c r="I139" s="45" t="str">
        <f>IF(ISERROR(SMALL(H138:H143,2)),"-",SMALL(H138:H143,2))</f>
        <v>-</v>
      </c>
      <c r="J139" s="39"/>
      <c r="AZ139" s="37">
        <v>1133</v>
      </c>
    </row>
    <row r="140" spans="1:52" ht="15" customHeight="1" x14ac:dyDescent="0.2">
      <c r="A140" s="59" t="str">
        <f>IF(AND(B140&lt;&gt;"",J140&lt;&gt;"DQ"),COUNT(J$6:J$365)-(RANK(J140,J$6:J$365)+COUNTIF(J$6:J140,J140))+2,IF(C138&lt;&gt;"",AZ140,""))</f>
        <v/>
      </c>
      <c r="B140" s="40" t="str">
        <f>IF(ISERROR(VLOOKUP(C138,'START LİSTE'!$B$6:$G$1026,3,0)),"",VLOOKUP(C138,'START LİSTE'!$B$6:$G$1026,3,0))</f>
        <v/>
      </c>
      <c r="C140" s="41"/>
      <c r="D140" s="42" t="str">
        <f>IF(ISERROR(VLOOKUP($C140,'START LİSTE'!$B$6:$G$1026,2,0)),"",VLOOKUP($C140,'START LİSTE'!$B$6:$G$1026,2,0))</f>
        <v/>
      </c>
      <c r="E140" s="43" t="str">
        <f>IF(ISERROR(VLOOKUP($C140,'START LİSTE'!$B$6:$G$1026,4,0)),"",VLOOKUP($C140,'START LİSTE'!$B$6:$G$1026,4,0))</f>
        <v/>
      </c>
      <c r="F140" s="108" t="str">
        <f>IF(ISERROR(VLOOKUP($C140,'FERDİ SONUÇ'!$B$6:$H$1027,6,0)),"",VLOOKUP($C140,'FERDİ SONUÇ'!$B$6:$H$1027,6,0))</f>
        <v/>
      </c>
      <c r="G140" s="43" t="str">
        <f>IF(OR(E140="",F140="DQ", F140="DNF", F140="DNS", F140=""),"-",VLOOKUP(C140,'FERDİ SONUÇ'!$B$6:$H$1027,7,0))</f>
        <v>-</v>
      </c>
      <c r="H140" s="43" t="str">
        <f>IF(OR(E140="",E140="F",F140="DQ", F140="DNF", F140="DNS", F140=""),"-",VLOOKUP(C140,'FERDİ SONUÇ'!$B$6:$H$1027,7,0))</f>
        <v>-</v>
      </c>
      <c r="I140" s="45" t="str">
        <f>IF(ISERROR(SMALL(H138:H143,3)),"-",SMALL(H138:H143,3))</f>
        <v>-</v>
      </c>
      <c r="J140" s="58" t="str">
        <f>IF(C138="","",IF(OR(I138="-",I139="-",I140="-",I141="-"),"DQ",SUM(I138,I139,I140,I141)))</f>
        <v/>
      </c>
      <c r="AZ140" s="37">
        <v>1134</v>
      </c>
    </row>
    <row r="141" spans="1:52" ht="15" customHeight="1" x14ac:dyDescent="0.2">
      <c r="A141" s="38"/>
      <c r="B141" s="40"/>
      <c r="C141" s="41"/>
      <c r="D141" s="42" t="str">
        <f>IF(ISERROR(VLOOKUP($C141,'START LİSTE'!$B$6:$G$1026,2,0)),"",VLOOKUP($C141,'START LİSTE'!$B$6:$G$1026,2,0))</f>
        <v/>
      </c>
      <c r="E141" s="43" t="str">
        <f>IF(ISERROR(VLOOKUP($C141,'START LİSTE'!$B$6:$G$1026,4,0)),"",VLOOKUP($C141,'START LİSTE'!$B$6:$G$1026,4,0))</f>
        <v/>
      </c>
      <c r="F141" s="108" t="str">
        <f>IF(ISERROR(VLOOKUP($C141,'FERDİ SONUÇ'!$B$6:$H$1027,6,0)),"",VLOOKUP($C141,'FERDİ SONUÇ'!$B$6:$H$1027,6,0))</f>
        <v/>
      </c>
      <c r="G141" s="43" t="str">
        <f>IF(OR(E141="",F141="DQ", F141="DNF", F141="DNS", F141=""),"-",VLOOKUP(C141,'FERDİ SONUÇ'!$B$6:$H$1027,7,0))</f>
        <v>-</v>
      </c>
      <c r="H141" s="43" t="str">
        <f>IF(OR(E141="",E141="F",F141="DQ", F141="DNF", F141="DNS", F141=""),"-",VLOOKUP(C141,'FERDİ SONUÇ'!$B$6:$H$1027,7,0))</f>
        <v>-</v>
      </c>
      <c r="I141" s="45" t="str">
        <f>IF(ISERROR(SMALL(H138:H143,4)),"-",SMALL(H138:H143,4))</f>
        <v>-</v>
      </c>
      <c r="J141" s="39"/>
      <c r="AZ141" s="37">
        <v>1135</v>
      </c>
    </row>
    <row r="142" spans="1:52" ht="15" customHeight="1" x14ac:dyDescent="0.2">
      <c r="A142" s="38"/>
      <c r="B142" s="40"/>
      <c r="C142" s="41"/>
      <c r="D142" s="42" t="str">
        <f>IF(ISERROR(VLOOKUP($C142,'START LİSTE'!$B$6:$G$1026,2,0)),"",VLOOKUP($C142,'START LİSTE'!$B$6:$G$1026,2,0))</f>
        <v/>
      </c>
      <c r="E142" s="43" t="str">
        <f>IF(ISERROR(VLOOKUP($C142,'START LİSTE'!$B$6:$G$1026,4,0)),"",VLOOKUP($C142,'START LİSTE'!$B$6:$G$1026,4,0))</f>
        <v/>
      </c>
      <c r="F142" s="108" t="str">
        <f>IF(ISERROR(VLOOKUP($C142,'FERDİ SONUÇ'!$B$6:$H$1027,6,0)),"",VLOOKUP($C142,'FERDİ SONUÇ'!$B$6:$H$1027,6,0))</f>
        <v/>
      </c>
      <c r="G142" s="43" t="str">
        <f>IF(OR(E142="",F142="DQ", F142="DNF", F142="DNS", F142=""),"-",VLOOKUP(C142,'FERDİ SONUÇ'!$B$6:$H$1027,7,0))</f>
        <v>-</v>
      </c>
      <c r="H142" s="43" t="str">
        <f>IF(OR(E142="",E142="F",F142="DQ", F142="DNF", F142="DNS", F142=""),"-",VLOOKUP(C142,'FERDİ SONUÇ'!$B$6:$H$1027,7,0))</f>
        <v>-</v>
      </c>
      <c r="I142" s="45" t="str">
        <f>IF(ISERROR(SMALL(H138:H143,5)),"-",SMALL(H138:H143,5))</f>
        <v>-</v>
      </c>
      <c r="J142" s="39"/>
      <c r="AZ142" s="37">
        <v>1136</v>
      </c>
    </row>
    <row r="143" spans="1:52" ht="15" customHeight="1" x14ac:dyDescent="0.2">
      <c r="A143" s="46"/>
      <c r="B143" s="48"/>
      <c r="C143" s="69"/>
      <c r="D143" s="49" t="str">
        <f>IF(ISERROR(VLOOKUP($C143,'START LİSTE'!$B$6:$G$1026,2,0)),"",VLOOKUP($C143,'START LİSTE'!$B$6:$G$1026,2,0))</f>
        <v/>
      </c>
      <c r="E143" s="50" t="str">
        <f>IF(ISERROR(VLOOKUP($C143,'START LİSTE'!$B$6:$G$1026,4,0)),"",VLOOKUP($C143,'START LİSTE'!$B$6:$G$1026,4,0))</f>
        <v/>
      </c>
      <c r="F143" s="109" t="str">
        <f>IF(ISERROR(VLOOKUP($C143,'FERDİ SONUÇ'!$B$6:$H$1027,6,0)),"",VLOOKUP($C143,'FERDİ SONUÇ'!$B$6:$H$1027,6,0))</f>
        <v/>
      </c>
      <c r="G143" s="50" t="str">
        <f>IF(OR(E143="",F143="DQ", F143="DNF", F143="DNS", F143=""),"-",VLOOKUP(C143,'FERDİ SONUÇ'!$B$6:$H$1027,7,0))</f>
        <v>-</v>
      </c>
      <c r="H143" s="50" t="str">
        <f>IF(OR(E143="",E143="F",F143="DQ", F143="DNF", F143="DNS", F143=""),"-",VLOOKUP(C143,'FERDİ SONUÇ'!$B$6:$H$1027,7,0))</f>
        <v>-</v>
      </c>
      <c r="I143" s="52" t="str">
        <f>IF(ISERROR(SMALL(H138:H143,6)),"-",SMALL(H138:H143,6))</f>
        <v>-</v>
      </c>
      <c r="J143" s="47"/>
      <c r="AZ143" s="37">
        <v>1137</v>
      </c>
    </row>
    <row r="144" spans="1:52" ht="15" customHeight="1" x14ac:dyDescent="0.2">
      <c r="A144" s="28"/>
      <c r="B144" s="30"/>
      <c r="C144" s="68"/>
      <c r="D144" s="32" t="str">
        <f>IF(ISERROR(VLOOKUP($C144,'START LİSTE'!$B$6:$G$1026,2,0)),"",VLOOKUP($C144,'START LİSTE'!$B$6:$G$1026,2,0))</f>
        <v/>
      </c>
      <c r="E144" s="33" t="str">
        <f>IF(ISERROR(VLOOKUP($C144,'START LİSTE'!$B$6:$G$1026,4,0)),"",VLOOKUP($C144,'START LİSTE'!$B$6:$G$1026,4,0))</f>
        <v/>
      </c>
      <c r="F144" s="107" t="str">
        <f>IF(ISERROR(VLOOKUP($C144,'FERDİ SONUÇ'!$B$6:$H$1027,6,0)),"",VLOOKUP($C144,'FERDİ SONUÇ'!$B$6:$H$1027,6,0))</f>
        <v/>
      </c>
      <c r="G144" s="33" t="str">
        <f>IF(OR(E144="",F144="DQ", F144="DNF", F144="DNS", F144=""),"-",VLOOKUP(C144,'FERDİ SONUÇ'!$B$6:$H$1027,7,0))</f>
        <v>-</v>
      </c>
      <c r="H144" s="33" t="str">
        <f>IF(OR(E144="",E144="F",F144="DQ", F144="DNF", F144="DNS", F144=""),"-",VLOOKUP(C144,'FERDİ SONUÇ'!$B$6:$H$1027,7,0))</f>
        <v>-</v>
      </c>
      <c r="I144" s="35" t="str">
        <f>IF(ISERROR(SMALL(H144:H149,1)),"-",SMALL(H144:H149,1))</f>
        <v>-</v>
      </c>
      <c r="J144" s="29"/>
      <c r="AZ144" s="37">
        <v>1138</v>
      </c>
    </row>
    <row r="145" spans="1:52" ht="15" customHeight="1" x14ac:dyDescent="0.2">
      <c r="A145" s="38"/>
      <c r="B145" s="40"/>
      <c r="C145" s="41"/>
      <c r="D145" s="42" t="str">
        <f>IF(ISERROR(VLOOKUP($C145,'START LİSTE'!$B$6:$G$1026,2,0)),"",VLOOKUP($C145,'START LİSTE'!$B$6:$G$1026,2,0))</f>
        <v/>
      </c>
      <c r="E145" s="43" t="str">
        <f>IF(ISERROR(VLOOKUP($C145,'START LİSTE'!$B$6:$G$1026,4,0)),"",VLOOKUP($C145,'START LİSTE'!$B$6:$G$1026,4,0))</f>
        <v/>
      </c>
      <c r="F145" s="108" t="str">
        <f>IF(ISERROR(VLOOKUP($C145,'FERDİ SONUÇ'!$B$6:$H$1027,6,0)),"",VLOOKUP($C145,'FERDİ SONUÇ'!$B$6:$H$1027,6,0))</f>
        <v/>
      </c>
      <c r="G145" s="43" t="str">
        <f>IF(OR(E145="",F145="DQ", F145="DNF", F145="DNS", F145=""),"-",VLOOKUP(C145,'FERDİ SONUÇ'!$B$6:$H$1027,7,0))</f>
        <v>-</v>
      </c>
      <c r="H145" s="43" t="str">
        <f>IF(OR(E145="",E145="F",F145="DQ", F145="DNF", F145="DNS", F145=""),"-",VLOOKUP(C145,'FERDİ SONUÇ'!$B$6:$H$1027,7,0))</f>
        <v>-</v>
      </c>
      <c r="I145" s="45" t="str">
        <f>IF(ISERROR(SMALL(H144:H149,2)),"-",SMALL(H144:H149,2))</f>
        <v>-</v>
      </c>
      <c r="J145" s="39"/>
      <c r="AZ145" s="37">
        <v>1139</v>
      </c>
    </row>
    <row r="146" spans="1:52" ht="15" customHeight="1" x14ac:dyDescent="0.2">
      <c r="A146" s="59" t="str">
        <f>IF(AND(B146&lt;&gt;"",J146&lt;&gt;"DQ"),COUNT(J$6:J$365)-(RANK(J146,J$6:J$365)+COUNTIF(J$6:J146,J146))+2,IF(C144&lt;&gt;"",AZ146,""))</f>
        <v/>
      </c>
      <c r="B146" s="40" t="str">
        <f>IF(ISERROR(VLOOKUP(C144,'START LİSTE'!$B$6:$G$1026,3,0)),"",VLOOKUP(C144,'START LİSTE'!$B$6:$G$1026,3,0))</f>
        <v/>
      </c>
      <c r="C146" s="41"/>
      <c r="D146" s="42" t="str">
        <f>IF(ISERROR(VLOOKUP($C146,'START LİSTE'!$B$6:$G$1026,2,0)),"",VLOOKUP($C146,'START LİSTE'!$B$6:$G$1026,2,0))</f>
        <v/>
      </c>
      <c r="E146" s="43" t="str">
        <f>IF(ISERROR(VLOOKUP($C146,'START LİSTE'!$B$6:$G$1026,4,0)),"",VLOOKUP($C146,'START LİSTE'!$B$6:$G$1026,4,0))</f>
        <v/>
      </c>
      <c r="F146" s="108" t="str">
        <f>IF(ISERROR(VLOOKUP($C146,'FERDİ SONUÇ'!$B$6:$H$1027,6,0)),"",VLOOKUP($C146,'FERDİ SONUÇ'!$B$6:$H$1027,6,0))</f>
        <v/>
      </c>
      <c r="G146" s="43" t="str">
        <f>IF(OR(E146="",F146="DQ", F146="DNF", F146="DNS", F146=""),"-",VLOOKUP(C146,'FERDİ SONUÇ'!$B$6:$H$1027,7,0))</f>
        <v>-</v>
      </c>
      <c r="H146" s="43" t="str">
        <f>IF(OR(E146="",E146="F",F146="DQ", F146="DNF", F146="DNS", F146=""),"-",VLOOKUP(C146,'FERDİ SONUÇ'!$B$6:$H$1027,7,0))</f>
        <v>-</v>
      </c>
      <c r="I146" s="45" t="str">
        <f>IF(ISERROR(SMALL(H144:H149,3)),"-",SMALL(H144:H149,3))</f>
        <v>-</v>
      </c>
      <c r="J146" s="58" t="str">
        <f>IF(C144="","",IF(OR(I144="-",I145="-",I146="-",I147="-"),"DQ",SUM(I144,I145,I146,I147)))</f>
        <v/>
      </c>
      <c r="AZ146" s="37">
        <v>1140</v>
      </c>
    </row>
    <row r="147" spans="1:52" ht="15" customHeight="1" x14ac:dyDescent="0.2">
      <c r="A147" s="38"/>
      <c r="B147" s="40"/>
      <c r="C147" s="41"/>
      <c r="D147" s="42" t="str">
        <f>IF(ISERROR(VLOOKUP($C147,'START LİSTE'!$B$6:$G$1026,2,0)),"",VLOOKUP($C147,'START LİSTE'!$B$6:$G$1026,2,0))</f>
        <v/>
      </c>
      <c r="E147" s="43" t="str">
        <f>IF(ISERROR(VLOOKUP($C147,'START LİSTE'!$B$6:$G$1026,4,0)),"",VLOOKUP($C147,'START LİSTE'!$B$6:$G$1026,4,0))</f>
        <v/>
      </c>
      <c r="F147" s="108" t="str">
        <f>IF(ISERROR(VLOOKUP($C147,'FERDİ SONUÇ'!$B$6:$H$1027,6,0)),"",VLOOKUP($C147,'FERDİ SONUÇ'!$B$6:$H$1027,6,0))</f>
        <v/>
      </c>
      <c r="G147" s="43" t="str">
        <f>IF(OR(E147="",F147="DQ", F147="DNF", F147="DNS", F147=""),"-",VLOOKUP(C147,'FERDİ SONUÇ'!$B$6:$H$1027,7,0))</f>
        <v>-</v>
      </c>
      <c r="H147" s="43" t="str">
        <f>IF(OR(E147="",E147="F",F147="DQ", F147="DNF", F147="DNS", F147=""),"-",VLOOKUP(C147,'FERDİ SONUÇ'!$B$6:$H$1027,7,0))</f>
        <v>-</v>
      </c>
      <c r="I147" s="45" t="str">
        <f>IF(ISERROR(SMALL(H144:H149,4)),"-",SMALL(H144:H149,4))</f>
        <v>-</v>
      </c>
      <c r="J147" s="39"/>
      <c r="AZ147" s="37">
        <v>1141</v>
      </c>
    </row>
    <row r="148" spans="1:52" ht="15" customHeight="1" x14ac:dyDescent="0.2">
      <c r="A148" s="38"/>
      <c r="B148" s="40"/>
      <c r="C148" s="41"/>
      <c r="D148" s="42" t="str">
        <f>IF(ISERROR(VLOOKUP($C148,'START LİSTE'!$B$6:$G$1026,2,0)),"",VLOOKUP($C148,'START LİSTE'!$B$6:$G$1026,2,0))</f>
        <v/>
      </c>
      <c r="E148" s="43" t="str">
        <f>IF(ISERROR(VLOOKUP($C148,'START LİSTE'!$B$6:$G$1026,4,0)),"",VLOOKUP($C148,'START LİSTE'!$B$6:$G$1026,4,0))</f>
        <v/>
      </c>
      <c r="F148" s="108" t="str">
        <f>IF(ISERROR(VLOOKUP($C148,'FERDİ SONUÇ'!$B$6:$H$1027,6,0)),"",VLOOKUP($C148,'FERDİ SONUÇ'!$B$6:$H$1027,6,0))</f>
        <v/>
      </c>
      <c r="G148" s="43" t="str">
        <f>IF(OR(E148="",F148="DQ", F148="DNF", F148="DNS", F148=""),"-",VLOOKUP(C148,'FERDİ SONUÇ'!$B$6:$H$1027,7,0))</f>
        <v>-</v>
      </c>
      <c r="H148" s="43" t="str">
        <f>IF(OR(E148="",E148="F",F148="DQ", F148="DNF", F148="DNS", F148=""),"-",VLOOKUP(C148,'FERDİ SONUÇ'!$B$6:$H$1027,7,0))</f>
        <v>-</v>
      </c>
      <c r="I148" s="45" t="str">
        <f>IF(ISERROR(SMALL(H144:H149,5)),"-",SMALL(H144:H149,5))</f>
        <v>-</v>
      </c>
      <c r="J148" s="39"/>
      <c r="AZ148" s="37">
        <v>1142</v>
      </c>
    </row>
    <row r="149" spans="1:52" ht="15" customHeight="1" x14ac:dyDescent="0.2">
      <c r="A149" s="46"/>
      <c r="B149" s="48"/>
      <c r="C149" s="69"/>
      <c r="D149" s="49" t="str">
        <f>IF(ISERROR(VLOOKUP($C149,'START LİSTE'!$B$6:$G$1026,2,0)),"",VLOOKUP($C149,'START LİSTE'!$B$6:$G$1026,2,0))</f>
        <v/>
      </c>
      <c r="E149" s="50" t="str">
        <f>IF(ISERROR(VLOOKUP($C149,'START LİSTE'!$B$6:$G$1026,4,0)),"",VLOOKUP($C149,'START LİSTE'!$B$6:$G$1026,4,0))</f>
        <v/>
      </c>
      <c r="F149" s="109" t="str">
        <f>IF(ISERROR(VLOOKUP($C149,'FERDİ SONUÇ'!$B$6:$H$1027,6,0)),"",VLOOKUP($C149,'FERDİ SONUÇ'!$B$6:$H$1027,6,0))</f>
        <v/>
      </c>
      <c r="G149" s="50" t="str">
        <f>IF(OR(E149="",F149="DQ", F149="DNF", F149="DNS", F149=""),"-",VLOOKUP(C149,'FERDİ SONUÇ'!$B$6:$H$1027,7,0))</f>
        <v>-</v>
      </c>
      <c r="H149" s="50" t="str">
        <f>IF(OR(E149="",E149="F",F149="DQ", F149="DNF", F149="DNS", F149=""),"-",VLOOKUP(C149,'FERDİ SONUÇ'!$B$6:$H$1027,7,0))</f>
        <v>-</v>
      </c>
      <c r="I149" s="52" t="str">
        <f>IF(ISERROR(SMALL(H144:H149,6)),"-",SMALL(H144:H149,6))</f>
        <v>-</v>
      </c>
      <c r="J149" s="47"/>
      <c r="AZ149" s="37">
        <v>1143</v>
      </c>
    </row>
    <row r="150" spans="1:52" ht="15" customHeight="1" x14ac:dyDescent="0.2">
      <c r="A150" s="28"/>
      <c r="B150" s="30"/>
      <c r="C150" s="68"/>
      <c r="D150" s="32" t="str">
        <f>IF(ISERROR(VLOOKUP($C150,'START LİSTE'!$B$6:$G$1026,2,0)),"",VLOOKUP($C150,'START LİSTE'!$B$6:$G$1026,2,0))</f>
        <v/>
      </c>
      <c r="E150" s="33" t="str">
        <f>IF(ISERROR(VLOOKUP($C150,'START LİSTE'!$B$6:$G$1026,4,0)),"",VLOOKUP($C150,'START LİSTE'!$B$6:$G$1026,4,0))</f>
        <v/>
      </c>
      <c r="F150" s="107" t="str">
        <f>IF(ISERROR(VLOOKUP($C150,'FERDİ SONUÇ'!$B$6:$H$1027,6,0)),"",VLOOKUP($C150,'FERDİ SONUÇ'!$B$6:$H$1027,6,0))</f>
        <v/>
      </c>
      <c r="G150" s="33" t="str">
        <f>IF(OR(E150="",F150="DQ", F150="DNF", F150="DNS", F150=""),"-",VLOOKUP(C150,'FERDİ SONUÇ'!$B$6:$H$1027,7,0))</f>
        <v>-</v>
      </c>
      <c r="H150" s="33" t="str">
        <f>IF(OR(E150="",E150="F",F150="DQ", F150="DNF", F150="DNS", F150=""),"-",VLOOKUP(C150,'FERDİ SONUÇ'!$B$6:$H$1027,7,0))</f>
        <v>-</v>
      </c>
      <c r="I150" s="35" t="str">
        <f>IF(ISERROR(SMALL(H150:H155,1)),"-",SMALL(H150:H155,1))</f>
        <v>-</v>
      </c>
      <c r="J150" s="29"/>
      <c r="AZ150" s="37">
        <v>1144</v>
      </c>
    </row>
    <row r="151" spans="1:52" ht="15" customHeight="1" x14ac:dyDescent="0.2">
      <c r="A151" s="38"/>
      <c r="B151" s="40"/>
      <c r="C151" s="41"/>
      <c r="D151" s="42" t="str">
        <f>IF(ISERROR(VLOOKUP($C151,'START LİSTE'!$B$6:$G$1026,2,0)),"",VLOOKUP($C151,'START LİSTE'!$B$6:$G$1026,2,0))</f>
        <v/>
      </c>
      <c r="E151" s="43" t="str">
        <f>IF(ISERROR(VLOOKUP($C151,'START LİSTE'!$B$6:$G$1026,4,0)),"",VLOOKUP($C151,'START LİSTE'!$B$6:$G$1026,4,0))</f>
        <v/>
      </c>
      <c r="F151" s="108" t="str">
        <f>IF(ISERROR(VLOOKUP($C151,'FERDİ SONUÇ'!$B$6:$H$1027,6,0)),"",VLOOKUP($C151,'FERDİ SONUÇ'!$B$6:$H$1027,6,0))</f>
        <v/>
      </c>
      <c r="G151" s="43" t="str">
        <f>IF(OR(E151="",F151="DQ", F151="DNF", F151="DNS", F151=""),"-",VLOOKUP(C151,'FERDİ SONUÇ'!$B$6:$H$1027,7,0))</f>
        <v>-</v>
      </c>
      <c r="H151" s="43" t="str">
        <f>IF(OR(E151="",E151="F",F151="DQ", F151="DNF", F151="DNS", F151=""),"-",VLOOKUP(C151,'FERDİ SONUÇ'!$B$6:$H$1027,7,0))</f>
        <v>-</v>
      </c>
      <c r="I151" s="45" t="str">
        <f>IF(ISERROR(SMALL(H150:H155,2)),"-",SMALL(H150:H155,2))</f>
        <v>-</v>
      </c>
      <c r="J151" s="39"/>
      <c r="AZ151" s="37">
        <v>1145</v>
      </c>
    </row>
    <row r="152" spans="1:52" ht="15" customHeight="1" x14ac:dyDescent="0.2">
      <c r="A152" s="59" t="str">
        <f>IF(AND(B152&lt;&gt;"",J152&lt;&gt;"DQ"),COUNT(J$6:J$365)-(RANK(J152,J$6:J$365)+COUNTIF(J$6:J152,J152))+2,IF(C150&lt;&gt;"",AZ152,""))</f>
        <v/>
      </c>
      <c r="B152" s="40" t="str">
        <f>IF(ISERROR(VLOOKUP(C150,'START LİSTE'!$B$6:$G$1026,3,0)),"",VLOOKUP(C150,'START LİSTE'!$B$6:$G$1026,3,0))</f>
        <v/>
      </c>
      <c r="C152" s="41"/>
      <c r="D152" s="42" t="str">
        <f>IF(ISERROR(VLOOKUP($C152,'START LİSTE'!$B$6:$G$1026,2,0)),"",VLOOKUP($C152,'START LİSTE'!$B$6:$G$1026,2,0))</f>
        <v/>
      </c>
      <c r="E152" s="43" t="str">
        <f>IF(ISERROR(VLOOKUP($C152,'START LİSTE'!$B$6:$G$1026,4,0)),"",VLOOKUP($C152,'START LİSTE'!$B$6:$G$1026,4,0))</f>
        <v/>
      </c>
      <c r="F152" s="108" t="str">
        <f>IF(ISERROR(VLOOKUP($C152,'FERDİ SONUÇ'!$B$6:$H$1027,6,0)),"",VLOOKUP($C152,'FERDİ SONUÇ'!$B$6:$H$1027,6,0))</f>
        <v/>
      </c>
      <c r="G152" s="43" t="str">
        <f>IF(OR(E152="",F152="DQ", F152="DNF", F152="DNS", F152=""),"-",VLOOKUP(C152,'FERDİ SONUÇ'!$B$6:$H$1027,7,0))</f>
        <v>-</v>
      </c>
      <c r="H152" s="43" t="str">
        <f>IF(OR(E152="",E152="F",F152="DQ", F152="DNF", F152="DNS", F152=""),"-",VLOOKUP(C152,'FERDİ SONUÇ'!$B$6:$H$1027,7,0))</f>
        <v>-</v>
      </c>
      <c r="I152" s="45" t="str">
        <f>IF(ISERROR(SMALL(H150:H155,3)),"-",SMALL(H150:H155,3))</f>
        <v>-</v>
      </c>
      <c r="J152" s="58" t="str">
        <f>IF(C150="","",IF(OR(I150="-",I151="-",I152="-",I153="-"),"DQ",SUM(I150,I151,I152,I153)))</f>
        <v/>
      </c>
      <c r="AZ152" s="37">
        <v>1146</v>
      </c>
    </row>
    <row r="153" spans="1:52" ht="15" customHeight="1" x14ac:dyDescent="0.2">
      <c r="A153" s="38"/>
      <c r="B153" s="40"/>
      <c r="C153" s="41"/>
      <c r="D153" s="42" t="str">
        <f>IF(ISERROR(VLOOKUP($C153,'START LİSTE'!$B$6:$G$1026,2,0)),"",VLOOKUP($C153,'START LİSTE'!$B$6:$G$1026,2,0))</f>
        <v/>
      </c>
      <c r="E153" s="43" t="str">
        <f>IF(ISERROR(VLOOKUP($C153,'START LİSTE'!$B$6:$G$1026,4,0)),"",VLOOKUP($C153,'START LİSTE'!$B$6:$G$1026,4,0))</f>
        <v/>
      </c>
      <c r="F153" s="108" t="str">
        <f>IF(ISERROR(VLOOKUP($C153,'FERDİ SONUÇ'!$B$6:$H$1027,6,0)),"",VLOOKUP($C153,'FERDİ SONUÇ'!$B$6:$H$1027,6,0))</f>
        <v/>
      </c>
      <c r="G153" s="43" t="str">
        <f>IF(OR(E153="",F153="DQ", F153="DNF", F153="DNS", F153=""),"-",VLOOKUP(C153,'FERDİ SONUÇ'!$B$6:$H$1027,7,0))</f>
        <v>-</v>
      </c>
      <c r="H153" s="43" t="str">
        <f>IF(OR(E153="",E153="F",F153="DQ", F153="DNF", F153="DNS", F153=""),"-",VLOOKUP(C153,'FERDİ SONUÇ'!$B$6:$H$1027,7,0))</f>
        <v>-</v>
      </c>
      <c r="I153" s="45" t="str">
        <f>IF(ISERROR(SMALL(H150:H155,4)),"-",SMALL(H150:H155,4))</f>
        <v>-</v>
      </c>
      <c r="J153" s="39"/>
      <c r="AZ153" s="37">
        <v>1147</v>
      </c>
    </row>
    <row r="154" spans="1:52" ht="15" customHeight="1" x14ac:dyDescent="0.2">
      <c r="A154" s="38"/>
      <c r="B154" s="40"/>
      <c r="C154" s="41"/>
      <c r="D154" s="42" t="str">
        <f>IF(ISERROR(VLOOKUP($C154,'START LİSTE'!$B$6:$G$1026,2,0)),"",VLOOKUP($C154,'START LİSTE'!$B$6:$G$1026,2,0))</f>
        <v/>
      </c>
      <c r="E154" s="43" t="str">
        <f>IF(ISERROR(VLOOKUP($C154,'START LİSTE'!$B$6:$G$1026,4,0)),"",VLOOKUP($C154,'START LİSTE'!$B$6:$G$1026,4,0))</f>
        <v/>
      </c>
      <c r="F154" s="108" t="str">
        <f>IF(ISERROR(VLOOKUP($C154,'FERDİ SONUÇ'!$B$6:$H$1027,6,0)),"",VLOOKUP($C154,'FERDİ SONUÇ'!$B$6:$H$1027,6,0))</f>
        <v/>
      </c>
      <c r="G154" s="43" t="str">
        <f>IF(OR(E154="",F154="DQ", F154="DNF", F154="DNS", F154=""),"-",VLOOKUP(C154,'FERDİ SONUÇ'!$B$6:$H$1027,7,0))</f>
        <v>-</v>
      </c>
      <c r="H154" s="43" t="str">
        <f>IF(OR(E154="",E154="F",F154="DQ", F154="DNF", F154="DNS", F154=""),"-",VLOOKUP(C154,'FERDİ SONUÇ'!$B$6:$H$1027,7,0))</f>
        <v>-</v>
      </c>
      <c r="I154" s="45" t="str">
        <f>IF(ISERROR(SMALL(H150:H155,5)),"-",SMALL(H150:H155,5))</f>
        <v>-</v>
      </c>
      <c r="J154" s="39"/>
      <c r="AZ154" s="37">
        <v>1148</v>
      </c>
    </row>
    <row r="155" spans="1:52" ht="15" customHeight="1" x14ac:dyDescent="0.2">
      <c r="A155" s="46"/>
      <c r="B155" s="48"/>
      <c r="C155" s="69"/>
      <c r="D155" s="49" t="str">
        <f>IF(ISERROR(VLOOKUP($C155,'START LİSTE'!$B$6:$G$1026,2,0)),"",VLOOKUP($C155,'START LİSTE'!$B$6:$G$1026,2,0))</f>
        <v/>
      </c>
      <c r="E155" s="50" t="str">
        <f>IF(ISERROR(VLOOKUP($C155,'START LİSTE'!$B$6:$G$1026,4,0)),"",VLOOKUP($C155,'START LİSTE'!$B$6:$G$1026,4,0))</f>
        <v/>
      </c>
      <c r="F155" s="109" t="str">
        <f>IF(ISERROR(VLOOKUP($C155,'FERDİ SONUÇ'!$B$6:$H$1027,6,0)),"",VLOOKUP($C155,'FERDİ SONUÇ'!$B$6:$H$1027,6,0))</f>
        <v/>
      </c>
      <c r="G155" s="50" t="str">
        <f>IF(OR(E155="",F155="DQ", F155="DNF", F155="DNS", F155=""),"-",VLOOKUP(C155,'FERDİ SONUÇ'!$B$6:$H$1027,7,0))</f>
        <v>-</v>
      </c>
      <c r="H155" s="50" t="str">
        <f>IF(OR(E155="",E155="F",F155="DQ", F155="DNF", F155="DNS", F155=""),"-",VLOOKUP(C155,'FERDİ SONUÇ'!$B$6:$H$1027,7,0))</f>
        <v>-</v>
      </c>
      <c r="I155" s="52" t="str">
        <f>IF(ISERROR(SMALL(H150:H155,6)),"-",SMALL(H150:H155,6))</f>
        <v>-</v>
      </c>
      <c r="J155" s="47"/>
      <c r="AZ155" s="37">
        <v>1149</v>
      </c>
    </row>
    <row r="156" spans="1:52" ht="15" customHeight="1" x14ac:dyDescent="0.2">
      <c r="A156" s="28"/>
      <c r="B156" s="30"/>
      <c r="C156" s="68"/>
      <c r="D156" s="32" t="str">
        <f>IF(ISERROR(VLOOKUP($C156,'START LİSTE'!$B$6:$G$1026,2,0)),"",VLOOKUP($C156,'START LİSTE'!$B$6:$G$1026,2,0))</f>
        <v/>
      </c>
      <c r="E156" s="33" t="str">
        <f>IF(ISERROR(VLOOKUP($C156,'START LİSTE'!$B$6:$G$1026,4,0)),"",VLOOKUP($C156,'START LİSTE'!$B$6:$G$1026,4,0))</f>
        <v/>
      </c>
      <c r="F156" s="107" t="str">
        <f>IF(ISERROR(VLOOKUP($C156,'FERDİ SONUÇ'!$B$6:$H$1027,6,0)),"",VLOOKUP($C156,'FERDİ SONUÇ'!$B$6:$H$1027,6,0))</f>
        <v/>
      </c>
      <c r="G156" s="33" t="str">
        <f>IF(OR(E156="",F156="DQ", F156="DNF", F156="DNS", F156=""),"-",VLOOKUP(C156,'FERDİ SONUÇ'!$B$6:$H$1027,7,0))</f>
        <v>-</v>
      </c>
      <c r="H156" s="33" t="str">
        <f>IF(OR(E156="",E156="F",F156="DQ", F156="DNF", F156="DNS", F156=""),"-",VLOOKUP(C156,'FERDİ SONUÇ'!$B$6:$H$1027,7,0))</f>
        <v>-</v>
      </c>
      <c r="I156" s="35" t="str">
        <f>IF(ISERROR(SMALL(H156:H161,1)),"-",SMALL(H156:H161,1))</f>
        <v>-</v>
      </c>
      <c r="J156" s="29"/>
      <c r="AZ156" s="37">
        <v>1150</v>
      </c>
    </row>
    <row r="157" spans="1:52" ht="15" customHeight="1" x14ac:dyDescent="0.2">
      <c r="A157" s="38"/>
      <c r="B157" s="40"/>
      <c r="C157" s="41"/>
      <c r="D157" s="42" t="str">
        <f>IF(ISERROR(VLOOKUP($C157,'START LİSTE'!$B$6:$G$1026,2,0)),"",VLOOKUP($C157,'START LİSTE'!$B$6:$G$1026,2,0))</f>
        <v/>
      </c>
      <c r="E157" s="43" t="str">
        <f>IF(ISERROR(VLOOKUP($C157,'START LİSTE'!$B$6:$G$1026,4,0)),"",VLOOKUP($C157,'START LİSTE'!$B$6:$G$1026,4,0))</f>
        <v/>
      </c>
      <c r="F157" s="108" t="str">
        <f>IF(ISERROR(VLOOKUP($C157,'FERDİ SONUÇ'!$B$6:$H$1027,6,0)),"",VLOOKUP($C157,'FERDİ SONUÇ'!$B$6:$H$1027,6,0))</f>
        <v/>
      </c>
      <c r="G157" s="43" t="str">
        <f>IF(OR(E157="",F157="DQ", F157="DNF", F157="DNS", F157=""),"-",VLOOKUP(C157,'FERDİ SONUÇ'!$B$6:$H$1027,7,0))</f>
        <v>-</v>
      </c>
      <c r="H157" s="43" t="str">
        <f>IF(OR(E157="",E157="F",F157="DQ", F157="DNF", F157="DNS", F157=""),"-",VLOOKUP(C157,'FERDİ SONUÇ'!$B$6:$H$1027,7,0))</f>
        <v>-</v>
      </c>
      <c r="I157" s="45" t="str">
        <f>IF(ISERROR(SMALL(H156:H161,2)),"-",SMALL(H156:H161,2))</f>
        <v>-</v>
      </c>
      <c r="J157" s="39"/>
      <c r="AZ157" s="37">
        <v>1151</v>
      </c>
    </row>
    <row r="158" spans="1:52" ht="15" customHeight="1" x14ac:dyDescent="0.2">
      <c r="A158" s="59" t="str">
        <f>IF(AND(B158&lt;&gt;"",J158&lt;&gt;"DQ"),COUNT(J$6:J$365)-(RANK(J158,J$6:J$365)+COUNTIF(J$6:J158,J158))+2,IF(C156&lt;&gt;"",AZ158,""))</f>
        <v/>
      </c>
      <c r="B158" s="40" t="str">
        <f>IF(ISERROR(VLOOKUP(C156,'START LİSTE'!$B$6:$G$1026,3,0)),"",VLOOKUP(C156,'START LİSTE'!$B$6:$G$1026,3,0))</f>
        <v/>
      </c>
      <c r="C158" s="41"/>
      <c r="D158" s="42" t="str">
        <f>IF(ISERROR(VLOOKUP($C158,'START LİSTE'!$B$6:$G$1026,2,0)),"",VLOOKUP($C158,'START LİSTE'!$B$6:$G$1026,2,0))</f>
        <v/>
      </c>
      <c r="E158" s="43" t="str">
        <f>IF(ISERROR(VLOOKUP($C158,'START LİSTE'!$B$6:$G$1026,4,0)),"",VLOOKUP($C158,'START LİSTE'!$B$6:$G$1026,4,0))</f>
        <v/>
      </c>
      <c r="F158" s="108" t="str">
        <f>IF(ISERROR(VLOOKUP($C158,'FERDİ SONUÇ'!$B$6:$H$1027,6,0)),"",VLOOKUP($C158,'FERDİ SONUÇ'!$B$6:$H$1027,6,0))</f>
        <v/>
      </c>
      <c r="G158" s="43" t="str">
        <f>IF(OR(E158="",F158="DQ", F158="DNF", F158="DNS", F158=""),"-",VLOOKUP(C158,'FERDİ SONUÇ'!$B$6:$H$1027,7,0))</f>
        <v>-</v>
      </c>
      <c r="H158" s="43" t="str">
        <f>IF(OR(E158="",E158="F",F158="DQ", F158="DNF", F158="DNS", F158=""),"-",VLOOKUP(C158,'FERDİ SONUÇ'!$B$6:$H$1027,7,0))</f>
        <v>-</v>
      </c>
      <c r="I158" s="45" t="str">
        <f>IF(ISERROR(SMALL(H156:H161,3)),"-",SMALL(H156:H161,3))</f>
        <v>-</v>
      </c>
      <c r="J158" s="58" t="str">
        <f>IF(C156="","",IF(OR(I156="-",I157="-",I158="-",I159="-"),"DQ",SUM(I156,I157,I158,I159)))</f>
        <v/>
      </c>
      <c r="AZ158" s="37">
        <v>1152</v>
      </c>
    </row>
    <row r="159" spans="1:52" ht="15" customHeight="1" x14ac:dyDescent="0.2">
      <c r="A159" s="38"/>
      <c r="B159" s="40"/>
      <c r="C159" s="41"/>
      <c r="D159" s="42" t="str">
        <f>IF(ISERROR(VLOOKUP($C159,'START LİSTE'!$B$6:$G$1026,2,0)),"",VLOOKUP($C159,'START LİSTE'!$B$6:$G$1026,2,0))</f>
        <v/>
      </c>
      <c r="E159" s="43" t="str">
        <f>IF(ISERROR(VLOOKUP($C159,'START LİSTE'!$B$6:$G$1026,4,0)),"",VLOOKUP($C159,'START LİSTE'!$B$6:$G$1026,4,0))</f>
        <v/>
      </c>
      <c r="F159" s="108" t="str">
        <f>IF(ISERROR(VLOOKUP($C159,'FERDİ SONUÇ'!$B$6:$H$1027,6,0)),"",VLOOKUP($C159,'FERDİ SONUÇ'!$B$6:$H$1027,6,0))</f>
        <v/>
      </c>
      <c r="G159" s="43" t="str">
        <f>IF(OR(E159="",F159="DQ", F159="DNF", F159="DNS", F159=""),"-",VLOOKUP(C159,'FERDİ SONUÇ'!$B$6:$H$1027,7,0))</f>
        <v>-</v>
      </c>
      <c r="H159" s="43" t="str">
        <f>IF(OR(E159="",E159="F",F159="DQ", F159="DNF", F159="DNS", F159=""),"-",VLOOKUP(C159,'FERDİ SONUÇ'!$B$6:$H$1027,7,0))</f>
        <v>-</v>
      </c>
      <c r="I159" s="45" t="str">
        <f>IF(ISERROR(SMALL(H156:H161,4)),"-",SMALL(H156:H161,4))</f>
        <v>-</v>
      </c>
      <c r="J159" s="39"/>
      <c r="AZ159" s="37">
        <v>1153</v>
      </c>
    </row>
    <row r="160" spans="1:52" ht="15" customHeight="1" x14ac:dyDescent="0.2">
      <c r="A160" s="38"/>
      <c r="B160" s="40"/>
      <c r="C160" s="41"/>
      <c r="D160" s="42" t="str">
        <f>IF(ISERROR(VLOOKUP($C160,'START LİSTE'!$B$6:$G$1026,2,0)),"",VLOOKUP($C160,'START LİSTE'!$B$6:$G$1026,2,0))</f>
        <v/>
      </c>
      <c r="E160" s="43" t="str">
        <f>IF(ISERROR(VLOOKUP($C160,'START LİSTE'!$B$6:$G$1026,4,0)),"",VLOOKUP($C160,'START LİSTE'!$B$6:$G$1026,4,0))</f>
        <v/>
      </c>
      <c r="F160" s="108" t="str">
        <f>IF(ISERROR(VLOOKUP($C160,'FERDİ SONUÇ'!$B$6:$H$1027,6,0)),"",VLOOKUP($C160,'FERDİ SONUÇ'!$B$6:$H$1027,6,0))</f>
        <v/>
      </c>
      <c r="G160" s="43" t="str">
        <f>IF(OR(E160="",F160="DQ", F160="DNF", F160="DNS", F160=""),"-",VLOOKUP(C160,'FERDİ SONUÇ'!$B$6:$H$1027,7,0))</f>
        <v>-</v>
      </c>
      <c r="H160" s="43" t="str">
        <f>IF(OR(E160="",E160="F",F160="DQ", F160="DNF", F160="DNS", F160=""),"-",VLOOKUP(C160,'FERDİ SONUÇ'!$B$6:$H$1027,7,0))</f>
        <v>-</v>
      </c>
      <c r="I160" s="45" t="str">
        <f>IF(ISERROR(SMALL(H156:H161,5)),"-",SMALL(H156:H161,5))</f>
        <v>-</v>
      </c>
      <c r="J160" s="39"/>
      <c r="AZ160" s="37">
        <v>1154</v>
      </c>
    </row>
    <row r="161" spans="1:52" ht="15" customHeight="1" x14ac:dyDescent="0.2">
      <c r="A161" s="46"/>
      <c r="B161" s="40"/>
      <c r="C161" s="69"/>
      <c r="D161" s="54" t="str">
        <f>IF(ISERROR(VLOOKUP($C161,'START LİSTE'!$B$6:$G$1026,2,0)),"",VLOOKUP($C161,'START LİSTE'!$B$6:$G$1026,2,0))</f>
        <v/>
      </c>
      <c r="E161" s="55" t="str">
        <f>IF(ISERROR(VLOOKUP($C161,'START LİSTE'!$B$6:$G$1026,4,0)),"",VLOOKUP($C161,'START LİSTE'!$B$6:$G$1026,4,0))</f>
        <v/>
      </c>
      <c r="F161" s="110" t="str">
        <f>IF(ISERROR(VLOOKUP($C161,'FERDİ SONUÇ'!$B$6:$H$1027,6,0)),"",VLOOKUP($C161,'FERDİ SONUÇ'!$B$6:$H$1027,6,0))</f>
        <v/>
      </c>
      <c r="G161" s="55" t="str">
        <f>IF(OR(E161="",F161="DQ", F161="DNF", F161="DNS", F161=""),"-",VLOOKUP(C161,'FERDİ SONUÇ'!$B$6:$H$1027,7,0))</f>
        <v>-</v>
      </c>
      <c r="H161" s="55" t="str">
        <f>IF(OR(E161="",E161="F",F161="DQ", F161="DNF", F161="DNS", F161=""),"-",VLOOKUP(C161,'FERDİ SONUÇ'!$B$6:$H$1027,7,0))</f>
        <v>-</v>
      </c>
      <c r="I161" s="52" t="str">
        <f>IF(ISERROR(SMALL(H156:H161,6)),"-",SMALL(H156:H161,6))</f>
        <v>-</v>
      </c>
      <c r="J161" s="47"/>
      <c r="AZ161" s="37">
        <v>1155</v>
      </c>
    </row>
    <row r="162" spans="1:52" ht="15" customHeight="1" x14ac:dyDescent="0.2">
      <c r="A162" s="28"/>
      <c r="B162" s="30"/>
      <c r="C162" s="68"/>
      <c r="D162" s="32" t="str">
        <f>IF(ISERROR(VLOOKUP($C162,'START LİSTE'!$B$6:$G$1026,2,0)),"",VLOOKUP($C162,'START LİSTE'!$B$6:$G$1026,2,0))</f>
        <v/>
      </c>
      <c r="E162" s="33" t="str">
        <f>IF(ISERROR(VLOOKUP($C162,'START LİSTE'!$B$6:$G$1026,4,0)),"",VLOOKUP($C162,'START LİSTE'!$B$6:$G$1026,4,0))</f>
        <v/>
      </c>
      <c r="F162" s="107" t="str">
        <f>IF(ISERROR(VLOOKUP($C162,'FERDİ SONUÇ'!$B$6:$H$1027,6,0)),"",VLOOKUP($C162,'FERDİ SONUÇ'!$B$6:$H$1027,6,0))</f>
        <v/>
      </c>
      <c r="G162" s="33" t="str">
        <f>IF(OR(E162="",F162="DQ", F162="DNF", F162="DNS", F162=""),"-",VLOOKUP(C162,'FERDİ SONUÇ'!$B$6:$H$1027,7,0))</f>
        <v>-</v>
      </c>
      <c r="H162" s="33" t="str">
        <f>IF(OR(E162="",E162="F",F162="DQ", F162="DNF", F162="DNS", F162=""),"-",VLOOKUP(C162,'FERDİ SONUÇ'!$B$6:$H$1027,7,0))</f>
        <v>-</v>
      </c>
      <c r="I162" s="35" t="str">
        <f>IF(ISERROR(SMALL(H162:H167,1)),"-",SMALL(H162:H167,1))</f>
        <v>-</v>
      </c>
      <c r="J162" s="29"/>
      <c r="AZ162" s="37">
        <v>1156</v>
      </c>
    </row>
    <row r="163" spans="1:52" ht="15" customHeight="1" x14ac:dyDescent="0.2">
      <c r="A163" s="38"/>
      <c r="B163" s="40"/>
      <c r="C163" s="41"/>
      <c r="D163" s="42" t="str">
        <f>IF(ISERROR(VLOOKUP($C163,'START LİSTE'!$B$6:$G$1026,2,0)),"",VLOOKUP($C163,'START LİSTE'!$B$6:$G$1026,2,0))</f>
        <v/>
      </c>
      <c r="E163" s="43" t="str">
        <f>IF(ISERROR(VLOOKUP($C163,'START LİSTE'!$B$6:$G$1026,4,0)),"",VLOOKUP($C163,'START LİSTE'!$B$6:$G$1026,4,0))</f>
        <v/>
      </c>
      <c r="F163" s="108" t="str">
        <f>IF(ISERROR(VLOOKUP($C163,'FERDİ SONUÇ'!$B$6:$H$1027,6,0)),"",VLOOKUP($C163,'FERDİ SONUÇ'!$B$6:$H$1027,6,0))</f>
        <v/>
      </c>
      <c r="G163" s="43" t="str">
        <f>IF(OR(E163="",F163="DQ", F163="DNF", F163="DNS", F163=""),"-",VLOOKUP(C163,'FERDİ SONUÇ'!$B$6:$H$1027,7,0))</f>
        <v>-</v>
      </c>
      <c r="H163" s="43" t="str">
        <f>IF(OR(E163="",E163="F",F163="DQ", F163="DNF", F163="DNS", F163=""),"-",VLOOKUP(C163,'FERDİ SONUÇ'!$B$6:$H$1027,7,0))</f>
        <v>-</v>
      </c>
      <c r="I163" s="45" t="str">
        <f>IF(ISERROR(SMALL(H162:H167,2)),"-",SMALL(H162:H167,2))</f>
        <v>-</v>
      </c>
      <c r="J163" s="39"/>
      <c r="AZ163" s="37">
        <v>1157</v>
      </c>
    </row>
    <row r="164" spans="1:52" ht="15" customHeight="1" x14ac:dyDescent="0.2">
      <c r="A164" s="59" t="str">
        <f>IF(AND(B164&lt;&gt;"",J164&lt;&gt;"DQ"),COUNT(J$6:J$365)-(RANK(J164,J$6:J$365)+COUNTIF(J$6:J164,J164))+2,IF(C162&lt;&gt;"",AZ164,""))</f>
        <v/>
      </c>
      <c r="B164" s="40" t="str">
        <f>IF(ISERROR(VLOOKUP(C162,'START LİSTE'!$B$6:$G$1026,3,0)),"",VLOOKUP(C162,'START LİSTE'!$B$6:$G$1026,3,0))</f>
        <v/>
      </c>
      <c r="C164" s="41"/>
      <c r="D164" s="42" t="str">
        <f>IF(ISERROR(VLOOKUP($C164,'START LİSTE'!$B$6:$G$1026,2,0)),"",VLOOKUP($C164,'START LİSTE'!$B$6:$G$1026,2,0))</f>
        <v/>
      </c>
      <c r="E164" s="43" t="str">
        <f>IF(ISERROR(VLOOKUP($C164,'START LİSTE'!$B$6:$G$1026,4,0)),"",VLOOKUP($C164,'START LİSTE'!$B$6:$G$1026,4,0))</f>
        <v/>
      </c>
      <c r="F164" s="108" t="str">
        <f>IF(ISERROR(VLOOKUP($C164,'FERDİ SONUÇ'!$B$6:$H$1027,6,0)),"",VLOOKUP($C164,'FERDİ SONUÇ'!$B$6:$H$1027,6,0))</f>
        <v/>
      </c>
      <c r="G164" s="43" t="str">
        <f>IF(OR(E164="",F164="DQ", F164="DNF", F164="DNS", F164=""),"-",VLOOKUP(C164,'FERDİ SONUÇ'!$B$6:$H$1027,7,0))</f>
        <v>-</v>
      </c>
      <c r="H164" s="43" t="str">
        <f>IF(OR(E164="",E164="F",F164="DQ", F164="DNF", F164="DNS", F164=""),"-",VLOOKUP(C164,'FERDİ SONUÇ'!$B$6:$H$1027,7,0))</f>
        <v>-</v>
      </c>
      <c r="I164" s="45" t="str">
        <f>IF(ISERROR(SMALL(H162:H167,3)),"-",SMALL(H162:H167,3))</f>
        <v>-</v>
      </c>
      <c r="J164" s="58" t="str">
        <f>IF(C162="","",IF(OR(I162="-",I163="-",I164="-",I165="-"),"DQ",SUM(I162,I163,I164,I165)))</f>
        <v/>
      </c>
      <c r="AZ164" s="37">
        <v>1158</v>
      </c>
    </row>
    <row r="165" spans="1:52" ht="15" customHeight="1" x14ac:dyDescent="0.2">
      <c r="A165" s="38"/>
      <c r="B165" s="40"/>
      <c r="C165" s="41"/>
      <c r="D165" s="42" t="str">
        <f>IF(ISERROR(VLOOKUP($C165,'START LİSTE'!$B$6:$G$1026,2,0)),"",VLOOKUP($C165,'START LİSTE'!$B$6:$G$1026,2,0))</f>
        <v/>
      </c>
      <c r="E165" s="43" t="str">
        <f>IF(ISERROR(VLOOKUP($C165,'START LİSTE'!$B$6:$G$1026,4,0)),"",VLOOKUP($C165,'START LİSTE'!$B$6:$G$1026,4,0))</f>
        <v/>
      </c>
      <c r="F165" s="108" t="str">
        <f>IF(ISERROR(VLOOKUP($C165,'FERDİ SONUÇ'!$B$6:$H$1027,6,0)),"",VLOOKUP($C165,'FERDİ SONUÇ'!$B$6:$H$1027,6,0))</f>
        <v/>
      </c>
      <c r="G165" s="43" t="str">
        <f>IF(OR(E165="",F165="DQ", F165="DNF", F165="DNS", F165=""),"-",VLOOKUP(C165,'FERDİ SONUÇ'!$B$6:$H$1027,7,0))</f>
        <v>-</v>
      </c>
      <c r="H165" s="43" t="str">
        <f>IF(OR(E165="",E165="F",F165="DQ", F165="DNF", F165="DNS", F165=""),"-",VLOOKUP(C165,'FERDİ SONUÇ'!$B$6:$H$1027,7,0))</f>
        <v>-</v>
      </c>
      <c r="I165" s="45" t="str">
        <f>IF(ISERROR(SMALL(H162:H167,4)),"-",SMALL(H162:H167,4))</f>
        <v>-</v>
      </c>
      <c r="J165" s="39"/>
      <c r="AZ165" s="37">
        <v>1159</v>
      </c>
    </row>
    <row r="166" spans="1:52" ht="15" customHeight="1" x14ac:dyDescent="0.2">
      <c r="A166" s="38"/>
      <c r="B166" s="40"/>
      <c r="C166" s="41"/>
      <c r="D166" s="42" t="str">
        <f>IF(ISERROR(VLOOKUP($C166,'START LİSTE'!$B$6:$G$1026,2,0)),"",VLOOKUP($C166,'START LİSTE'!$B$6:$G$1026,2,0))</f>
        <v/>
      </c>
      <c r="E166" s="43" t="str">
        <f>IF(ISERROR(VLOOKUP($C166,'START LİSTE'!$B$6:$G$1026,4,0)),"",VLOOKUP($C166,'START LİSTE'!$B$6:$G$1026,4,0))</f>
        <v/>
      </c>
      <c r="F166" s="108" t="str">
        <f>IF(ISERROR(VLOOKUP($C166,'FERDİ SONUÇ'!$B$6:$H$1027,6,0)),"",VLOOKUP($C166,'FERDİ SONUÇ'!$B$6:$H$1027,6,0))</f>
        <v/>
      </c>
      <c r="G166" s="43" t="str">
        <f>IF(OR(E166="",F166="DQ", F166="DNF", F166="DNS", F166=""),"-",VLOOKUP(C166,'FERDİ SONUÇ'!$B$6:$H$1027,7,0))</f>
        <v>-</v>
      </c>
      <c r="H166" s="43" t="str">
        <f>IF(OR(E166="",E166="F",F166="DQ", F166="DNF", F166="DNS", F166=""),"-",VLOOKUP(C166,'FERDİ SONUÇ'!$B$6:$H$1027,7,0))</f>
        <v>-</v>
      </c>
      <c r="I166" s="45" t="str">
        <f>IF(ISERROR(SMALL(H162:H167,5)),"-",SMALL(H162:H167,5))</f>
        <v>-</v>
      </c>
      <c r="J166" s="39"/>
      <c r="AZ166" s="37">
        <v>1160</v>
      </c>
    </row>
    <row r="167" spans="1:52" ht="15" customHeight="1" x14ac:dyDescent="0.2">
      <c r="A167" s="46"/>
      <c r="B167" s="48"/>
      <c r="C167" s="69"/>
      <c r="D167" s="49" t="str">
        <f>IF(ISERROR(VLOOKUP($C167,'START LİSTE'!$B$6:$G$1026,2,0)),"",VLOOKUP($C167,'START LİSTE'!$B$6:$G$1026,2,0))</f>
        <v/>
      </c>
      <c r="E167" s="50" t="str">
        <f>IF(ISERROR(VLOOKUP($C167,'START LİSTE'!$B$6:$G$1026,4,0)),"",VLOOKUP($C167,'START LİSTE'!$B$6:$G$1026,4,0))</f>
        <v/>
      </c>
      <c r="F167" s="109" t="str">
        <f>IF(ISERROR(VLOOKUP($C167,'FERDİ SONUÇ'!$B$6:$H$1027,6,0)),"",VLOOKUP($C167,'FERDİ SONUÇ'!$B$6:$H$1027,6,0))</f>
        <v/>
      </c>
      <c r="G167" s="50" t="str">
        <f>IF(OR(E167="",F167="DQ", F167="DNF", F167="DNS", F167=""),"-",VLOOKUP(C167,'FERDİ SONUÇ'!$B$6:$H$1027,7,0))</f>
        <v>-</v>
      </c>
      <c r="H167" s="50" t="str">
        <f>IF(OR(E167="",E167="F",F167="DQ", F167="DNF", F167="DNS", F167=""),"-",VLOOKUP(C167,'FERDİ SONUÇ'!$B$6:$H$1027,7,0))</f>
        <v>-</v>
      </c>
      <c r="I167" s="52" t="str">
        <f>IF(ISERROR(SMALL(H162:H167,6)),"-",SMALL(H162:H167,6))</f>
        <v>-</v>
      </c>
      <c r="J167" s="47"/>
      <c r="AZ167" s="37">
        <v>1161</v>
      </c>
    </row>
    <row r="168" spans="1:52" ht="15" customHeight="1" x14ac:dyDescent="0.2">
      <c r="A168" s="28"/>
      <c r="B168" s="30"/>
      <c r="C168" s="68"/>
      <c r="D168" s="32" t="str">
        <f>IF(ISERROR(VLOOKUP($C168,'START LİSTE'!$B$6:$G$1026,2,0)),"",VLOOKUP($C168,'START LİSTE'!$B$6:$G$1026,2,0))</f>
        <v/>
      </c>
      <c r="E168" s="33" t="str">
        <f>IF(ISERROR(VLOOKUP($C168,'START LİSTE'!$B$6:$G$1026,4,0)),"",VLOOKUP($C168,'START LİSTE'!$B$6:$G$1026,4,0))</f>
        <v/>
      </c>
      <c r="F168" s="107" t="str">
        <f>IF(ISERROR(VLOOKUP($C168,'FERDİ SONUÇ'!$B$6:$H$1027,6,0)),"",VLOOKUP($C168,'FERDİ SONUÇ'!$B$6:$H$1027,6,0))</f>
        <v/>
      </c>
      <c r="G168" s="33" t="str">
        <f>IF(OR(E168="",F168="DQ", F168="DNF", F168="DNS", F168=""),"-",VLOOKUP(C168,'FERDİ SONUÇ'!$B$6:$H$1027,7,0))</f>
        <v>-</v>
      </c>
      <c r="H168" s="33" t="str">
        <f>IF(OR(E168="",E168="F",F168="DQ", F168="DNF", F168="DNS", F168=""),"-",VLOOKUP(C168,'FERDİ SONUÇ'!$B$6:$H$1027,7,0))</f>
        <v>-</v>
      </c>
      <c r="I168" s="35" t="str">
        <f>IF(ISERROR(SMALL(H168:H173,1)),"-",SMALL(H168:H173,1))</f>
        <v>-</v>
      </c>
      <c r="J168" s="29"/>
      <c r="AZ168" s="37">
        <v>1162</v>
      </c>
    </row>
    <row r="169" spans="1:52" ht="15" customHeight="1" x14ac:dyDescent="0.2">
      <c r="A169" s="38"/>
      <c r="B169" s="40"/>
      <c r="C169" s="41"/>
      <c r="D169" s="42" t="str">
        <f>IF(ISERROR(VLOOKUP($C169,'START LİSTE'!$B$6:$G$1026,2,0)),"",VLOOKUP($C169,'START LİSTE'!$B$6:$G$1026,2,0))</f>
        <v/>
      </c>
      <c r="E169" s="43" t="str">
        <f>IF(ISERROR(VLOOKUP($C169,'START LİSTE'!$B$6:$G$1026,4,0)),"",VLOOKUP($C169,'START LİSTE'!$B$6:$G$1026,4,0))</f>
        <v/>
      </c>
      <c r="F169" s="108" t="str">
        <f>IF(ISERROR(VLOOKUP($C169,'FERDİ SONUÇ'!$B$6:$H$1027,6,0)),"",VLOOKUP($C169,'FERDİ SONUÇ'!$B$6:$H$1027,6,0))</f>
        <v/>
      </c>
      <c r="G169" s="43" t="str">
        <f>IF(OR(E169="",F169="DQ", F169="DNF", F169="DNS", F169=""),"-",VLOOKUP(C169,'FERDİ SONUÇ'!$B$6:$H$1027,7,0))</f>
        <v>-</v>
      </c>
      <c r="H169" s="43" t="str">
        <f>IF(OR(E169="",E169="F",F169="DQ", F169="DNF", F169="DNS", F169=""),"-",VLOOKUP(C169,'FERDİ SONUÇ'!$B$6:$H$1027,7,0))</f>
        <v>-</v>
      </c>
      <c r="I169" s="45" t="str">
        <f>IF(ISERROR(SMALL(H168:H173,2)),"-",SMALL(H168:H173,2))</f>
        <v>-</v>
      </c>
      <c r="J169" s="39"/>
      <c r="AZ169" s="37">
        <v>1163</v>
      </c>
    </row>
    <row r="170" spans="1:52" ht="15" customHeight="1" x14ac:dyDescent="0.2">
      <c r="A170" s="59" t="str">
        <f>IF(AND(B170&lt;&gt;"",J170&lt;&gt;"DQ"),COUNT(J$6:J$365)-(RANK(J170,J$6:J$365)+COUNTIF(J$6:J170,J170))+2,IF(C168&lt;&gt;"",AZ170,""))</f>
        <v/>
      </c>
      <c r="B170" s="40" t="str">
        <f>IF(ISERROR(VLOOKUP(C168,'START LİSTE'!$B$6:$G$1026,3,0)),"",VLOOKUP(C168,'START LİSTE'!$B$6:$G$1026,3,0))</f>
        <v/>
      </c>
      <c r="C170" s="41"/>
      <c r="D170" s="42" t="str">
        <f>IF(ISERROR(VLOOKUP($C170,'START LİSTE'!$B$6:$G$1026,2,0)),"",VLOOKUP($C170,'START LİSTE'!$B$6:$G$1026,2,0))</f>
        <v/>
      </c>
      <c r="E170" s="43" t="str">
        <f>IF(ISERROR(VLOOKUP($C170,'START LİSTE'!$B$6:$G$1026,4,0)),"",VLOOKUP($C170,'START LİSTE'!$B$6:$G$1026,4,0))</f>
        <v/>
      </c>
      <c r="F170" s="108" t="str">
        <f>IF(ISERROR(VLOOKUP($C170,'FERDİ SONUÇ'!$B$6:$H$1027,6,0)),"",VLOOKUP($C170,'FERDİ SONUÇ'!$B$6:$H$1027,6,0))</f>
        <v/>
      </c>
      <c r="G170" s="43" t="str">
        <f>IF(OR(E170="",F170="DQ", F170="DNF", F170="DNS", F170=""),"-",VLOOKUP(C170,'FERDİ SONUÇ'!$B$6:$H$1027,7,0))</f>
        <v>-</v>
      </c>
      <c r="H170" s="43" t="str">
        <f>IF(OR(E170="",E170="F",F170="DQ", F170="DNF", F170="DNS", F170=""),"-",VLOOKUP(C170,'FERDİ SONUÇ'!$B$6:$H$1027,7,0))</f>
        <v>-</v>
      </c>
      <c r="I170" s="45" t="str">
        <f>IF(ISERROR(SMALL(H168:H173,3)),"-",SMALL(H168:H173,3))</f>
        <v>-</v>
      </c>
      <c r="J170" s="58" t="str">
        <f>IF(C168="","",IF(OR(I168="-",I169="-",I170="-",I171="-"),"DQ",SUM(I168,I169,I170,I171)))</f>
        <v/>
      </c>
      <c r="AZ170" s="37">
        <v>1164</v>
      </c>
    </row>
    <row r="171" spans="1:52" ht="15" customHeight="1" x14ac:dyDescent="0.2">
      <c r="A171" s="38"/>
      <c r="B171" s="40"/>
      <c r="C171" s="41"/>
      <c r="D171" s="42" t="str">
        <f>IF(ISERROR(VLOOKUP($C171,'START LİSTE'!$B$6:$G$1026,2,0)),"",VLOOKUP($C171,'START LİSTE'!$B$6:$G$1026,2,0))</f>
        <v/>
      </c>
      <c r="E171" s="43" t="str">
        <f>IF(ISERROR(VLOOKUP($C171,'START LİSTE'!$B$6:$G$1026,4,0)),"",VLOOKUP($C171,'START LİSTE'!$B$6:$G$1026,4,0))</f>
        <v/>
      </c>
      <c r="F171" s="108" t="str">
        <f>IF(ISERROR(VLOOKUP($C171,'FERDİ SONUÇ'!$B$6:$H$1027,6,0)),"",VLOOKUP($C171,'FERDİ SONUÇ'!$B$6:$H$1027,6,0))</f>
        <v/>
      </c>
      <c r="G171" s="43" t="str">
        <f>IF(OR(E171="",F171="DQ", F171="DNF", F171="DNS", F171=""),"-",VLOOKUP(C171,'FERDİ SONUÇ'!$B$6:$H$1027,7,0))</f>
        <v>-</v>
      </c>
      <c r="H171" s="43" t="str">
        <f>IF(OR(E171="",E171="F",F171="DQ", F171="DNF", F171="DNS", F171=""),"-",VLOOKUP(C171,'FERDİ SONUÇ'!$B$6:$H$1027,7,0))</f>
        <v>-</v>
      </c>
      <c r="I171" s="45" t="str">
        <f>IF(ISERROR(SMALL(H168:H173,4)),"-",SMALL(H168:H173,4))</f>
        <v>-</v>
      </c>
      <c r="J171" s="39"/>
      <c r="AZ171" s="37">
        <v>1165</v>
      </c>
    </row>
    <row r="172" spans="1:52" ht="15" customHeight="1" x14ac:dyDescent="0.2">
      <c r="A172" s="38"/>
      <c r="B172" s="40"/>
      <c r="C172" s="41"/>
      <c r="D172" s="42" t="str">
        <f>IF(ISERROR(VLOOKUP($C172,'START LİSTE'!$B$6:$G$1026,2,0)),"",VLOOKUP($C172,'START LİSTE'!$B$6:$G$1026,2,0))</f>
        <v/>
      </c>
      <c r="E172" s="43" t="str">
        <f>IF(ISERROR(VLOOKUP($C172,'START LİSTE'!$B$6:$G$1026,4,0)),"",VLOOKUP($C172,'START LİSTE'!$B$6:$G$1026,4,0))</f>
        <v/>
      </c>
      <c r="F172" s="108" t="str">
        <f>IF(ISERROR(VLOOKUP($C172,'FERDİ SONUÇ'!$B$6:$H$1027,6,0)),"",VLOOKUP($C172,'FERDİ SONUÇ'!$B$6:$H$1027,6,0))</f>
        <v/>
      </c>
      <c r="G172" s="43" t="str">
        <f>IF(OR(E172="",F172="DQ", F172="DNF", F172="DNS", F172=""),"-",VLOOKUP(C172,'FERDİ SONUÇ'!$B$6:$H$1027,7,0))</f>
        <v>-</v>
      </c>
      <c r="H172" s="43" t="str">
        <f>IF(OR(E172="",E172="F",F172="DQ", F172="DNF", F172="DNS", F172=""),"-",VLOOKUP(C172,'FERDİ SONUÇ'!$B$6:$H$1027,7,0))</f>
        <v>-</v>
      </c>
      <c r="I172" s="45" t="str">
        <f>IF(ISERROR(SMALL(H168:H173,5)),"-",SMALL(H168:H173,5))</f>
        <v>-</v>
      </c>
      <c r="J172" s="39"/>
      <c r="AZ172" s="37">
        <v>1166</v>
      </c>
    </row>
    <row r="173" spans="1:52" ht="15" customHeight="1" x14ac:dyDescent="0.2">
      <c r="A173" s="46"/>
      <c r="B173" s="48"/>
      <c r="C173" s="69"/>
      <c r="D173" s="49" t="str">
        <f>IF(ISERROR(VLOOKUP($C173,'START LİSTE'!$B$6:$G$1026,2,0)),"",VLOOKUP($C173,'START LİSTE'!$B$6:$G$1026,2,0))</f>
        <v/>
      </c>
      <c r="E173" s="50" t="str">
        <f>IF(ISERROR(VLOOKUP($C173,'START LİSTE'!$B$6:$G$1026,4,0)),"",VLOOKUP($C173,'START LİSTE'!$B$6:$G$1026,4,0))</f>
        <v/>
      </c>
      <c r="F173" s="109" t="str">
        <f>IF(ISERROR(VLOOKUP($C173,'FERDİ SONUÇ'!$B$6:$H$1027,6,0)),"",VLOOKUP($C173,'FERDİ SONUÇ'!$B$6:$H$1027,6,0))</f>
        <v/>
      </c>
      <c r="G173" s="50" t="str">
        <f>IF(OR(E173="",F173="DQ", F173="DNF", F173="DNS", F173=""),"-",VLOOKUP(C173,'FERDİ SONUÇ'!$B$6:$H$1027,7,0))</f>
        <v>-</v>
      </c>
      <c r="H173" s="50" t="str">
        <f>IF(OR(E173="",E173="F",F173="DQ", F173="DNF", F173="DNS", F173=""),"-",VLOOKUP(C173,'FERDİ SONUÇ'!$B$6:$H$1027,7,0))</f>
        <v>-</v>
      </c>
      <c r="I173" s="52" t="str">
        <f>IF(ISERROR(SMALL(H168:H173,6)),"-",SMALL(H168:H173,6))</f>
        <v>-</v>
      </c>
      <c r="J173" s="47"/>
      <c r="AZ173" s="37">
        <v>1167</v>
      </c>
    </row>
    <row r="174" spans="1:52" ht="15" customHeight="1" x14ac:dyDescent="0.2">
      <c r="A174" s="28"/>
      <c r="B174" s="30"/>
      <c r="C174" s="68"/>
      <c r="D174" s="32" t="str">
        <f>IF(ISERROR(VLOOKUP($C174,'START LİSTE'!$B$6:$G$1026,2,0)),"",VLOOKUP($C174,'START LİSTE'!$B$6:$G$1026,2,0))</f>
        <v/>
      </c>
      <c r="E174" s="33" t="str">
        <f>IF(ISERROR(VLOOKUP($C174,'START LİSTE'!$B$6:$G$1026,4,0)),"",VLOOKUP($C174,'START LİSTE'!$B$6:$G$1026,4,0))</f>
        <v/>
      </c>
      <c r="F174" s="107" t="str">
        <f>IF(ISERROR(VLOOKUP($C174,'FERDİ SONUÇ'!$B$6:$H$1027,6,0)),"",VLOOKUP($C174,'FERDİ SONUÇ'!$B$6:$H$1027,6,0))</f>
        <v/>
      </c>
      <c r="G174" s="33" t="str">
        <f>IF(OR(E174="",F174="DQ", F174="DNF", F174="DNS", F174=""),"-",VLOOKUP(C174,'FERDİ SONUÇ'!$B$6:$H$1027,7,0))</f>
        <v>-</v>
      </c>
      <c r="H174" s="33" t="str">
        <f>IF(OR(E174="",E174="F",F174="DQ", F174="DNF", F174="DNS", F174=""),"-",VLOOKUP(C174,'FERDİ SONUÇ'!$B$6:$H$1027,7,0))</f>
        <v>-</v>
      </c>
      <c r="I174" s="35" t="str">
        <f>IF(ISERROR(SMALL(H174:H179,1)),"-",SMALL(H174:H179,1))</f>
        <v>-</v>
      </c>
      <c r="J174" s="29"/>
      <c r="AZ174" s="37">
        <v>1168</v>
      </c>
    </row>
    <row r="175" spans="1:52" ht="15" customHeight="1" x14ac:dyDescent="0.2">
      <c r="A175" s="38"/>
      <c r="B175" s="40"/>
      <c r="C175" s="41"/>
      <c r="D175" s="42" t="str">
        <f>IF(ISERROR(VLOOKUP($C175,'START LİSTE'!$B$6:$G$1026,2,0)),"",VLOOKUP($C175,'START LİSTE'!$B$6:$G$1026,2,0))</f>
        <v/>
      </c>
      <c r="E175" s="43" t="str">
        <f>IF(ISERROR(VLOOKUP($C175,'START LİSTE'!$B$6:$G$1026,4,0)),"",VLOOKUP($C175,'START LİSTE'!$B$6:$G$1026,4,0))</f>
        <v/>
      </c>
      <c r="F175" s="108" t="str">
        <f>IF(ISERROR(VLOOKUP($C175,'FERDİ SONUÇ'!$B$6:$H$1027,6,0)),"",VLOOKUP($C175,'FERDİ SONUÇ'!$B$6:$H$1027,6,0))</f>
        <v/>
      </c>
      <c r="G175" s="43" t="str">
        <f>IF(OR(E175="",F175="DQ", F175="DNF", F175="DNS", F175=""),"-",VLOOKUP(C175,'FERDİ SONUÇ'!$B$6:$H$1027,7,0))</f>
        <v>-</v>
      </c>
      <c r="H175" s="43" t="str">
        <f>IF(OR(E175="",E175="F",F175="DQ", F175="DNF", F175="DNS", F175=""),"-",VLOOKUP(C175,'FERDİ SONUÇ'!$B$6:$H$1027,7,0))</f>
        <v>-</v>
      </c>
      <c r="I175" s="45" t="str">
        <f>IF(ISERROR(SMALL(H174:H179,2)),"-",SMALL(H174:H179,2))</f>
        <v>-</v>
      </c>
      <c r="J175" s="39"/>
      <c r="AZ175" s="37">
        <v>1169</v>
      </c>
    </row>
    <row r="176" spans="1:52" ht="15" customHeight="1" x14ac:dyDescent="0.2">
      <c r="A176" s="59" t="str">
        <f>IF(AND(B176&lt;&gt;"",J176&lt;&gt;"DQ"),COUNT(J$6:J$365)-(RANK(J176,J$6:J$365)+COUNTIF(J$6:J176,J176))+2,IF(C174&lt;&gt;"",AZ176,""))</f>
        <v/>
      </c>
      <c r="B176" s="40" t="str">
        <f>IF(ISERROR(VLOOKUP(C174,'START LİSTE'!$B$6:$G$1026,3,0)),"",VLOOKUP(C174,'START LİSTE'!$B$6:$G$1026,3,0))</f>
        <v/>
      </c>
      <c r="C176" s="41"/>
      <c r="D176" s="42" t="str">
        <f>IF(ISERROR(VLOOKUP($C176,'START LİSTE'!$B$6:$G$1026,2,0)),"",VLOOKUP($C176,'START LİSTE'!$B$6:$G$1026,2,0))</f>
        <v/>
      </c>
      <c r="E176" s="43" t="str">
        <f>IF(ISERROR(VLOOKUP($C176,'START LİSTE'!$B$6:$G$1026,4,0)),"",VLOOKUP($C176,'START LİSTE'!$B$6:$G$1026,4,0))</f>
        <v/>
      </c>
      <c r="F176" s="108" t="str">
        <f>IF(ISERROR(VLOOKUP($C176,'FERDİ SONUÇ'!$B$6:$H$1027,6,0)),"",VLOOKUP($C176,'FERDİ SONUÇ'!$B$6:$H$1027,6,0))</f>
        <v/>
      </c>
      <c r="G176" s="43" t="str">
        <f>IF(OR(E176="",F176="DQ", F176="DNF", F176="DNS", F176=""),"-",VLOOKUP(C176,'FERDİ SONUÇ'!$B$6:$H$1027,7,0))</f>
        <v>-</v>
      </c>
      <c r="H176" s="43" t="str">
        <f>IF(OR(E176="",E176="F",F176="DQ", F176="DNF", F176="DNS", F176=""),"-",VLOOKUP(C176,'FERDİ SONUÇ'!$B$6:$H$1027,7,0))</f>
        <v>-</v>
      </c>
      <c r="I176" s="45" t="str">
        <f>IF(ISERROR(SMALL(H174:H179,3)),"-",SMALL(H174:H179,3))</f>
        <v>-</v>
      </c>
      <c r="J176" s="58" t="str">
        <f>IF(C174="","",IF(OR(I174="-",I175="-",I176="-",I177="-"),"DQ",SUM(I174,I175,I176,I177)))</f>
        <v/>
      </c>
      <c r="AZ176" s="37">
        <v>1170</v>
      </c>
    </row>
    <row r="177" spans="1:52" ht="15" customHeight="1" x14ac:dyDescent="0.2">
      <c r="A177" s="38"/>
      <c r="B177" s="40"/>
      <c r="C177" s="41"/>
      <c r="D177" s="42" t="str">
        <f>IF(ISERROR(VLOOKUP($C177,'START LİSTE'!$B$6:$G$1026,2,0)),"",VLOOKUP($C177,'START LİSTE'!$B$6:$G$1026,2,0))</f>
        <v/>
      </c>
      <c r="E177" s="43" t="str">
        <f>IF(ISERROR(VLOOKUP($C177,'START LİSTE'!$B$6:$G$1026,4,0)),"",VLOOKUP($C177,'START LİSTE'!$B$6:$G$1026,4,0))</f>
        <v/>
      </c>
      <c r="F177" s="108" t="str">
        <f>IF(ISERROR(VLOOKUP($C177,'FERDİ SONUÇ'!$B$6:$H$1027,6,0)),"",VLOOKUP($C177,'FERDİ SONUÇ'!$B$6:$H$1027,6,0))</f>
        <v/>
      </c>
      <c r="G177" s="43" t="str">
        <f>IF(OR(E177="",F177="DQ", F177="DNF", F177="DNS", F177=""),"-",VLOOKUP(C177,'FERDİ SONUÇ'!$B$6:$H$1027,7,0))</f>
        <v>-</v>
      </c>
      <c r="H177" s="43" t="str">
        <f>IF(OR(E177="",E177="F",F177="DQ", F177="DNF", F177="DNS", F177=""),"-",VLOOKUP(C177,'FERDİ SONUÇ'!$B$6:$H$1027,7,0))</f>
        <v>-</v>
      </c>
      <c r="I177" s="45" t="str">
        <f>IF(ISERROR(SMALL(H174:H179,4)),"-",SMALL(H174:H179,4))</f>
        <v>-</v>
      </c>
      <c r="J177" s="39"/>
      <c r="AZ177" s="37">
        <v>1171</v>
      </c>
    </row>
    <row r="178" spans="1:52" ht="15" customHeight="1" x14ac:dyDescent="0.2">
      <c r="A178" s="38"/>
      <c r="B178" s="40"/>
      <c r="C178" s="41"/>
      <c r="D178" s="42" t="str">
        <f>IF(ISERROR(VLOOKUP($C178,'START LİSTE'!$B$6:$G$1026,2,0)),"",VLOOKUP($C178,'START LİSTE'!$B$6:$G$1026,2,0))</f>
        <v/>
      </c>
      <c r="E178" s="43" t="str">
        <f>IF(ISERROR(VLOOKUP($C178,'START LİSTE'!$B$6:$G$1026,4,0)),"",VLOOKUP($C178,'START LİSTE'!$B$6:$G$1026,4,0))</f>
        <v/>
      </c>
      <c r="F178" s="108" t="str">
        <f>IF(ISERROR(VLOOKUP($C178,'FERDİ SONUÇ'!$B$6:$H$1027,6,0)),"",VLOOKUP($C178,'FERDİ SONUÇ'!$B$6:$H$1027,6,0))</f>
        <v/>
      </c>
      <c r="G178" s="43" t="str">
        <f>IF(OR(E178="",F178="DQ", F178="DNF", F178="DNS", F178=""),"-",VLOOKUP(C178,'FERDİ SONUÇ'!$B$6:$H$1027,7,0))</f>
        <v>-</v>
      </c>
      <c r="H178" s="43" t="str">
        <f>IF(OR(E178="",E178="F",F178="DQ", F178="DNF", F178="DNS", F178=""),"-",VLOOKUP(C178,'FERDİ SONUÇ'!$B$6:$H$1027,7,0))</f>
        <v>-</v>
      </c>
      <c r="I178" s="45" t="str">
        <f>IF(ISERROR(SMALL(H174:H179,5)),"-",SMALL(H174:H179,5))</f>
        <v>-</v>
      </c>
      <c r="J178" s="39"/>
      <c r="AZ178" s="37">
        <v>1172</v>
      </c>
    </row>
    <row r="179" spans="1:52" ht="15" customHeight="1" x14ac:dyDescent="0.2">
      <c r="A179" s="46"/>
      <c r="B179" s="48"/>
      <c r="C179" s="69"/>
      <c r="D179" s="49" t="str">
        <f>IF(ISERROR(VLOOKUP($C179,'START LİSTE'!$B$6:$G$1026,2,0)),"",VLOOKUP($C179,'START LİSTE'!$B$6:$G$1026,2,0))</f>
        <v/>
      </c>
      <c r="E179" s="50" t="str">
        <f>IF(ISERROR(VLOOKUP($C179,'START LİSTE'!$B$6:$G$1026,4,0)),"",VLOOKUP($C179,'START LİSTE'!$B$6:$G$1026,4,0))</f>
        <v/>
      </c>
      <c r="F179" s="109" t="str">
        <f>IF(ISERROR(VLOOKUP($C179,'FERDİ SONUÇ'!$B$6:$H$1027,6,0)),"",VLOOKUP($C179,'FERDİ SONUÇ'!$B$6:$H$1027,6,0))</f>
        <v/>
      </c>
      <c r="G179" s="50" t="str">
        <f>IF(OR(E179="",F179="DQ", F179="DNF", F179="DNS", F179=""),"-",VLOOKUP(C179,'FERDİ SONUÇ'!$B$6:$H$1027,7,0))</f>
        <v>-</v>
      </c>
      <c r="H179" s="50" t="str">
        <f>IF(OR(E179="",E179="F",F179="DQ", F179="DNF", F179="DNS", F179=""),"-",VLOOKUP(C179,'FERDİ SONUÇ'!$B$6:$H$1027,7,0))</f>
        <v>-</v>
      </c>
      <c r="I179" s="52" t="str">
        <f>IF(ISERROR(SMALL(H174:H179,6)),"-",SMALL(H174:H179,6))</f>
        <v>-</v>
      </c>
      <c r="J179" s="47"/>
      <c r="AZ179" s="37">
        <v>1173</v>
      </c>
    </row>
    <row r="180" spans="1:52" ht="15" customHeight="1" x14ac:dyDescent="0.2">
      <c r="A180" s="28"/>
      <c r="B180" s="30"/>
      <c r="C180" s="68"/>
      <c r="D180" s="32" t="str">
        <f>IF(ISERROR(VLOOKUP($C180,'START LİSTE'!$B$6:$G$1026,2,0)),"",VLOOKUP($C180,'START LİSTE'!$B$6:$G$1026,2,0))</f>
        <v/>
      </c>
      <c r="E180" s="33" t="str">
        <f>IF(ISERROR(VLOOKUP($C180,'START LİSTE'!$B$6:$G$1026,4,0)),"",VLOOKUP($C180,'START LİSTE'!$B$6:$G$1026,4,0))</f>
        <v/>
      </c>
      <c r="F180" s="107" t="str">
        <f>IF(ISERROR(VLOOKUP($C180,'FERDİ SONUÇ'!$B$6:$H$1027,6,0)),"",VLOOKUP($C180,'FERDİ SONUÇ'!$B$6:$H$1027,6,0))</f>
        <v/>
      </c>
      <c r="G180" s="33" t="str">
        <f>IF(OR(E180="",F180="DQ", F180="DNF", F180="DNS", F180=""),"-",VLOOKUP(C180,'FERDİ SONUÇ'!$B$6:$H$1027,7,0))</f>
        <v>-</v>
      </c>
      <c r="H180" s="33" t="str">
        <f>IF(OR(E180="",E180="F",F180="DQ", F180="DNF", F180="DNS", F180=""),"-",VLOOKUP(C180,'FERDİ SONUÇ'!$B$6:$H$1027,7,0))</f>
        <v>-</v>
      </c>
      <c r="I180" s="35" t="str">
        <f>IF(ISERROR(SMALL(H180:H185,1)),"-",SMALL(H180:H185,1))</f>
        <v>-</v>
      </c>
      <c r="J180" s="29"/>
      <c r="AZ180" s="37">
        <v>1174</v>
      </c>
    </row>
    <row r="181" spans="1:52" ht="15" customHeight="1" x14ac:dyDescent="0.2">
      <c r="A181" s="38"/>
      <c r="B181" s="40"/>
      <c r="C181" s="41"/>
      <c r="D181" s="42" t="str">
        <f>IF(ISERROR(VLOOKUP($C181,'START LİSTE'!$B$6:$G$1026,2,0)),"",VLOOKUP($C181,'START LİSTE'!$B$6:$G$1026,2,0))</f>
        <v/>
      </c>
      <c r="E181" s="43" t="str">
        <f>IF(ISERROR(VLOOKUP($C181,'START LİSTE'!$B$6:$G$1026,4,0)),"",VLOOKUP($C181,'START LİSTE'!$B$6:$G$1026,4,0))</f>
        <v/>
      </c>
      <c r="F181" s="108" t="str">
        <f>IF(ISERROR(VLOOKUP($C181,'FERDİ SONUÇ'!$B$6:$H$1027,6,0)),"",VLOOKUP($C181,'FERDİ SONUÇ'!$B$6:$H$1027,6,0))</f>
        <v/>
      </c>
      <c r="G181" s="43" t="str">
        <f>IF(OR(E181="",F181="DQ", F181="DNF", F181="DNS", F181=""),"-",VLOOKUP(C181,'FERDİ SONUÇ'!$B$6:$H$1027,7,0))</f>
        <v>-</v>
      </c>
      <c r="H181" s="43" t="str">
        <f>IF(OR(E181="",E181="F",F181="DQ", F181="DNF", F181="DNS", F181=""),"-",VLOOKUP(C181,'FERDİ SONUÇ'!$B$6:$H$1027,7,0))</f>
        <v>-</v>
      </c>
      <c r="I181" s="45" t="str">
        <f>IF(ISERROR(SMALL(H180:H185,2)),"-",SMALL(H180:H185,2))</f>
        <v>-</v>
      </c>
      <c r="J181" s="39"/>
      <c r="AZ181" s="37">
        <v>1175</v>
      </c>
    </row>
    <row r="182" spans="1:52" ht="15" customHeight="1" x14ac:dyDescent="0.2">
      <c r="A182" s="59" t="str">
        <f>IF(AND(B182&lt;&gt;"",J182&lt;&gt;"DQ"),COUNT(J$6:J$365)-(RANK(J182,J$6:J$365)+COUNTIF(J$6:J182,J182))+2,IF(C180&lt;&gt;"",AZ182,""))</f>
        <v/>
      </c>
      <c r="B182" s="40" t="str">
        <f>IF(ISERROR(VLOOKUP(C180,'START LİSTE'!$B$6:$G$1026,3,0)),"",VLOOKUP(C180,'START LİSTE'!$B$6:$G$1026,3,0))</f>
        <v/>
      </c>
      <c r="C182" s="41"/>
      <c r="D182" s="42" t="str">
        <f>IF(ISERROR(VLOOKUP($C182,'START LİSTE'!$B$6:$G$1026,2,0)),"",VLOOKUP($C182,'START LİSTE'!$B$6:$G$1026,2,0))</f>
        <v/>
      </c>
      <c r="E182" s="43" t="str">
        <f>IF(ISERROR(VLOOKUP($C182,'START LİSTE'!$B$6:$G$1026,4,0)),"",VLOOKUP($C182,'START LİSTE'!$B$6:$G$1026,4,0))</f>
        <v/>
      </c>
      <c r="F182" s="108" t="str">
        <f>IF(ISERROR(VLOOKUP($C182,'FERDİ SONUÇ'!$B$6:$H$1027,6,0)),"",VLOOKUP($C182,'FERDİ SONUÇ'!$B$6:$H$1027,6,0))</f>
        <v/>
      </c>
      <c r="G182" s="43" t="str">
        <f>IF(OR(E182="",F182="DQ", F182="DNF", F182="DNS", F182=""),"-",VLOOKUP(C182,'FERDİ SONUÇ'!$B$6:$H$1027,7,0))</f>
        <v>-</v>
      </c>
      <c r="H182" s="43" t="str">
        <f>IF(OR(E182="",E182="F",F182="DQ", F182="DNF", F182="DNS", F182=""),"-",VLOOKUP(C182,'FERDİ SONUÇ'!$B$6:$H$1027,7,0))</f>
        <v>-</v>
      </c>
      <c r="I182" s="45" t="str">
        <f>IF(ISERROR(SMALL(H180:H185,3)),"-",SMALL(H180:H185,3))</f>
        <v>-</v>
      </c>
      <c r="J182" s="58" t="str">
        <f>IF(C180="","",IF(OR(I180="-",I181="-",I182="-",I183="-"),"DQ",SUM(I180,I181,I182,I183)))</f>
        <v/>
      </c>
      <c r="AZ182" s="37">
        <v>1176</v>
      </c>
    </row>
    <row r="183" spans="1:52" ht="15" customHeight="1" x14ac:dyDescent="0.2">
      <c r="A183" s="38"/>
      <c r="B183" s="40"/>
      <c r="C183" s="41"/>
      <c r="D183" s="42" t="str">
        <f>IF(ISERROR(VLOOKUP($C183,'START LİSTE'!$B$6:$G$1026,2,0)),"",VLOOKUP($C183,'START LİSTE'!$B$6:$G$1026,2,0))</f>
        <v/>
      </c>
      <c r="E183" s="43" t="str">
        <f>IF(ISERROR(VLOOKUP($C183,'START LİSTE'!$B$6:$G$1026,4,0)),"",VLOOKUP($C183,'START LİSTE'!$B$6:$G$1026,4,0))</f>
        <v/>
      </c>
      <c r="F183" s="108" t="str">
        <f>IF(ISERROR(VLOOKUP($C183,'FERDİ SONUÇ'!$B$6:$H$1027,6,0)),"",VLOOKUP($C183,'FERDİ SONUÇ'!$B$6:$H$1027,6,0))</f>
        <v/>
      </c>
      <c r="G183" s="43" t="str">
        <f>IF(OR(E183="",F183="DQ", F183="DNF", F183="DNS", F183=""),"-",VLOOKUP(C183,'FERDİ SONUÇ'!$B$6:$H$1027,7,0))</f>
        <v>-</v>
      </c>
      <c r="H183" s="43" t="str">
        <f>IF(OR(E183="",E183="F",F183="DQ", F183="DNF", F183="DNS", F183=""),"-",VLOOKUP(C183,'FERDİ SONUÇ'!$B$6:$H$1027,7,0))</f>
        <v>-</v>
      </c>
      <c r="I183" s="45" t="str">
        <f>IF(ISERROR(SMALL(H180:H185,4)),"-",SMALL(H180:H185,4))</f>
        <v>-</v>
      </c>
      <c r="J183" s="39"/>
      <c r="AZ183" s="37">
        <v>1177</v>
      </c>
    </row>
    <row r="184" spans="1:52" ht="15" customHeight="1" x14ac:dyDescent="0.2">
      <c r="A184" s="38"/>
      <c r="B184" s="40"/>
      <c r="C184" s="41"/>
      <c r="D184" s="42" t="str">
        <f>IF(ISERROR(VLOOKUP($C184,'START LİSTE'!$B$6:$G$1026,2,0)),"",VLOOKUP($C184,'START LİSTE'!$B$6:$G$1026,2,0))</f>
        <v/>
      </c>
      <c r="E184" s="43" t="str">
        <f>IF(ISERROR(VLOOKUP($C184,'START LİSTE'!$B$6:$G$1026,4,0)),"",VLOOKUP($C184,'START LİSTE'!$B$6:$G$1026,4,0))</f>
        <v/>
      </c>
      <c r="F184" s="108" t="str">
        <f>IF(ISERROR(VLOOKUP($C184,'FERDİ SONUÇ'!$B$6:$H$1027,6,0)),"",VLOOKUP($C184,'FERDİ SONUÇ'!$B$6:$H$1027,6,0))</f>
        <v/>
      </c>
      <c r="G184" s="43" t="str">
        <f>IF(OR(E184="",F184="DQ", F184="DNF", F184="DNS", F184=""),"-",VLOOKUP(C184,'FERDİ SONUÇ'!$B$6:$H$1027,7,0))</f>
        <v>-</v>
      </c>
      <c r="H184" s="43" t="str">
        <f>IF(OR(E184="",E184="F",F184="DQ", F184="DNF", F184="DNS", F184=""),"-",VLOOKUP(C184,'FERDİ SONUÇ'!$B$6:$H$1027,7,0))</f>
        <v>-</v>
      </c>
      <c r="I184" s="45" t="str">
        <f>IF(ISERROR(SMALL(H180:H185,5)),"-",SMALL(H180:H185,5))</f>
        <v>-</v>
      </c>
      <c r="J184" s="39"/>
      <c r="AZ184" s="37">
        <v>1178</v>
      </c>
    </row>
    <row r="185" spans="1:52" ht="15" customHeight="1" x14ac:dyDescent="0.2">
      <c r="A185" s="46"/>
      <c r="B185" s="48"/>
      <c r="C185" s="69"/>
      <c r="D185" s="49" t="str">
        <f>IF(ISERROR(VLOOKUP($C185,'START LİSTE'!$B$6:$G$1026,2,0)),"",VLOOKUP($C185,'START LİSTE'!$B$6:$G$1026,2,0))</f>
        <v/>
      </c>
      <c r="E185" s="50" t="str">
        <f>IF(ISERROR(VLOOKUP($C185,'START LİSTE'!$B$6:$G$1026,4,0)),"",VLOOKUP($C185,'START LİSTE'!$B$6:$G$1026,4,0))</f>
        <v/>
      </c>
      <c r="F185" s="109" t="str">
        <f>IF(ISERROR(VLOOKUP($C185,'FERDİ SONUÇ'!$B$6:$H$1027,6,0)),"",VLOOKUP($C185,'FERDİ SONUÇ'!$B$6:$H$1027,6,0))</f>
        <v/>
      </c>
      <c r="G185" s="50" t="str">
        <f>IF(OR(E185="",F185="DQ", F185="DNF", F185="DNS", F185=""),"-",VLOOKUP(C185,'FERDİ SONUÇ'!$B$6:$H$1027,7,0))</f>
        <v>-</v>
      </c>
      <c r="H185" s="50" t="str">
        <f>IF(OR(E185="",E185="F",F185="DQ", F185="DNF", F185="DNS", F185=""),"-",VLOOKUP(C185,'FERDİ SONUÇ'!$B$6:$H$1027,7,0))</f>
        <v>-</v>
      </c>
      <c r="I185" s="52" t="str">
        <f>IF(ISERROR(SMALL(H180:H185,6)),"-",SMALL(H180:H185,6))</f>
        <v>-</v>
      </c>
      <c r="J185" s="47"/>
      <c r="AZ185" s="37">
        <v>1179</v>
      </c>
    </row>
    <row r="186" spans="1:52" s="36" customFormat="1" ht="15" customHeight="1" x14ac:dyDescent="0.2">
      <c r="A186" s="28"/>
      <c r="B186" s="30"/>
      <c r="C186" s="31"/>
      <c r="D186" s="32" t="str">
        <f>IF(ISERROR(VLOOKUP($C186,'START LİSTE'!$B$6:$G$1026,2,0)),"",VLOOKUP($C186,'START LİSTE'!$B$6:$G$1026,2,0))</f>
        <v/>
      </c>
      <c r="E186" s="33" t="str">
        <f>IF(ISERROR(VLOOKUP($C186,'START LİSTE'!$B$6:$G$1026,4,0)),"",VLOOKUP($C186,'START LİSTE'!$B$6:$G$1026,4,0))</f>
        <v/>
      </c>
      <c r="F186" s="107" t="str">
        <f>IF(ISERROR(VLOOKUP($C186,'FERDİ SONUÇ'!$B$6:$H$1027,6,0)),"",VLOOKUP($C186,'FERDİ SONUÇ'!$B$6:$H$1027,6,0))</f>
        <v/>
      </c>
      <c r="G186" s="34" t="str">
        <f>IF(OR(E186="",F186="DQ", F186="DNF", F186="DNS", F186=""),"-",VLOOKUP(C186,'FERDİ SONUÇ'!$B$6:$H$1027,7,0))</f>
        <v>-</v>
      </c>
      <c r="H186" s="34" t="str">
        <f>IF(OR(E186="",E186="F",F186="DQ", F186="DNF", F186="DNS", F186=""),"-",VLOOKUP(C186,'FERDİ SONUÇ'!$B$6:$H$1027,7,0))</f>
        <v>-</v>
      </c>
      <c r="I186" s="35" t="str">
        <f>IF(ISERROR(SMALL(H186:H191,1)),"-",SMALL(H186:H191,1))</f>
        <v>-</v>
      </c>
      <c r="J186" s="29"/>
      <c r="AZ186" s="37">
        <v>1180</v>
      </c>
    </row>
    <row r="187" spans="1:52" s="36" customFormat="1" ht="15" customHeight="1" x14ac:dyDescent="0.2">
      <c r="A187" s="38"/>
      <c r="B187" s="40"/>
      <c r="C187" s="41"/>
      <c r="D187" s="42" t="str">
        <f>IF(ISERROR(VLOOKUP($C187,'START LİSTE'!$B$6:$G$1026,2,0)),"",VLOOKUP($C187,'START LİSTE'!$B$6:$G$1026,2,0))</f>
        <v/>
      </c>
      <c r="E187" s="43" t="str">
        <f>IF(ISERROR(VLOOKUP($C187,'START LİSTE'!$B$6:$G$1026,4,0)),"",VLOOKUP($C187,'START LİSTE'!$B$6:$G$1026,4,0))</f>
        <v/>
      </c>
      <c r="F187" s="108" t="str">
        <f>IF(ISERROR(VLOOKUP($C187,'FERDİ SONUÇ'!$B$6:$H$1027,6,0)),"",VLOOKUP($C187,'FERDİ SONUÇ'!$B$6:$H$1027,6,0))</f>
        <v/>
      </c>
      <c r="G187" s="44" t="str">
        <f>IF(OR(E187="",F187="DQ", F187="DNF", F187="DNS", F187=""),"-",VLOOKUP(C187,'FERDİ SONUÇ'!$B$6:$H$1027,7,0))</f>
        <v>-</v>
      </c>
      <c r="H187" s="44" t="str">
        <f>IF(OR(E187="",E187="F",F187="DQ", F187="DNF", F187="DNS", F187=""),"-",VLOOKUP(C187,'FERDİ SONUÇ'!$B$6:$H$1027,7,0))</f>
        <v>-</v>
      </c>
      <c r="I187" s="45" t="str">
        <f>IF(ISERROR(SMALL(H186:H191,2)),"-",SMALL(H186:H191,2))</f>
        <v>-</v>
      </c>
      <c r="J187" s="39"/>
      <c r="AZ187" s="37">
        <v>1181</v>
      </c>
    </row>
    <row r="188" spans="1:52" s="36" customFormat="1" ht="15" customHeight="1" x14ac:dyDescent="0.2">
      <c r="A188" s="59" t="str">
        <f>IF(AND(B188&lt;&gt;"",J188&lt;&gt;"DQ"),COUNT(J$6:J$365)-(RANK(J188,J$6:J$365)+COUNTIF(J$6:J188,J188))+2,IF(C186&lt;&gt;"",AZ188,""))</f>
        <v/>
      </c>
      <c r="B188" s="40" t="str">
        <f>IF(ISERROR(VLOOKUP(C186,'START LİSTE'!$B$6:$G$1026,3,0)),"",VLOOKUP(C186,'START LİSTE'!$B$6:$G$1026,3,0))</f>
        <v/>
      </c>
      <c r="C188" s="41"/>
      <c r="D188" s="42" t="str">
        <f>IF(ISERROR(VLOOKUP($C188,'START LİSTE'!$B$6:$G$1026,2,0)),"",VLOOKUP($C188,'START LİSTE'!$B$6:$G$1026,2,0))</f>
        <v/>
      </c>
      <c r="E188" s="43" t="str">
        <f>IF(ISERROR(VLOOKUP($C188,'START LİSTE'!$B$6:$G$1026,4,0)),"",VLOOKUP($C188,'START LİSTE'!$B$6:$G$1026,4,0))</f>
        <v/>
      </c>
      <c r="F188" s="108" t="str">
        <f>IF(ISERROR(VLOOKUP($C188,'FERDİ SONUÇ'!$B$6:$H$1027,6,0)),"",VLOOKUP($C188,'FERDİ SONUÇ'!$B$6:$H$1027,6,0))</f>
        <v/>
      </c>
      <c r="G188" s="44" t="str">
        <f>IF(OR(E188="",F188="DQ", F188="DNF", F188="DNS", F188=""),"-",VLOOKUP(C188,'FERDİ SONUÇ'!$B$6:$H$1027,7,0))</f>
        <v>-</v>
      </c>
      <c r="H188" s="44" t="str">
        <f>IF(OR(E188="",E188="F",F188="DQ", F188="DNF", F188="DNS", F188=""),"-",VLOOKUP(C188,'FERDİ SONUÇ'!$B$6:$H$1027,7,0))</f>
        <v>-</v>
      </c>
      <c r="I188" s="45" t="str">
        <f>IF(ISERROR(SMALL(H186:H191,3)),"-",SMALL(H186:H191,3))</f>
        <v>-</v>
      </c>
      <c r="J188" s="58" t="str">
        <f>IF(C186="","",IF(OR(I186="-",I187="-",I188="-",I189="-"),"DQ",SUM(I186,I187,I188,I189)))</f>
        <v/>
      </c>
      <c r="AZ188" s="37">
        <v>1182</v>
      </c>
    </row>
    <row r="189" spans="1:52" s="36" customFormat="1" ht="15" customHeight="1" x14ac:dyDescent="0.2">
      <c r="A189" s="38"/>
      <c r="B189" s="40"/>
      <c r="C189" s="41"/>
      <c r="D189" s="42" t="str">
        <f>IF(ISERROR(VLOOKUP($C189,'START LİSTE'!$B$6:$G$1026,2,0)),"",VLOOKUP($C189,'START LİSTE'!$B$6:$G$1026,2,0))</f>
        <v/>
      </c>
      <c r="E189" s="43" t="str">
        <f>IF(ISERROR(VLOOKUP($C189,'START LİSTE'!$B$6:$G$1026,4,0)),"",VLOOKUP($C189,'START LİSTE'!$B$6:$G$1026,4,0))</f>
        <v/>
      </c>
      <c r="F189" s="108" t="str">
        <f>IF(ISERROR(VLOOKUP($C189,'FERDİ SONUÇ'!$B$6:$H$1027,6,0)),"",VLOOKUP($C189,'FERDİ SONUÇ'!$B$6:$H$1027,6,0))</f>
        <v/>
      </c>
      <c r="G189" s="44" t="str">
        <f>IF(OR(E189="",F189="DQ", F189="DNF", F189="DNS", F189=""),"-",VLOOKUP(C189,'FERDİ SONUÇ'!$B$6:$H$1027,7,0))</f>
        <v>-</v>
      </c>
      <c r="H189" s="44" t="str">
        <f>IF(OR(E189="",E189="F",F189="DQ", F189="DNF", F189="DNS", F189=""),"-",VLOOKUP(C189,'FERDİ SONUÇ'!$B$6:$H$1027,7,0))</f>
        <v>-</v>
      </c>
      <c r="I189" s="45" t="str">
        <f>IF(ISERROR(SMALL(H186:H191,4)),"-",SMALL(H186:H191,4))</f>
        <v>-</v>
      </c>
      <c r="J189" s="39"/>
      <c r="AZ189" s="37">
        <v>1183</v>
      </c>
    </row>
    <row r="190" spans="1:52" s="36" customFormat="1" ht="15" customHeight="1" x14ac:dyDescent="0.2">
      <c r="A190" s="38"/>
      <c r="B190" s="40"/>
      <c r="C190" s="41"/>
      <c r="D190" s="42" t="str">
        <f>IF(ISERROR(VLOOKUP($C190,'START LİSTE'!$B$6:$G$1026,2,0)),"",VLOOKUP($C190,'START LİSTE'!$B$6:$G$1026,2,0))</f>
        <v/>
      </c>
      <c r="E190" s="43" t="str">
        <f>IF(ISERROR(VLOOKUP($C190,'START LİSTE'!$B$6:$G$1026,4,0)),"",VLOOKUP($C190,'START LİSTE'!$B$6:$G$1026,4,0))</f>
        <v/>
      </c>
      <c r="F190" s="108" t="str">
        <f>IF(ISERROR(VLOOKUP($C190,'FERDİ SONUÇ'!$B$6:$H$1027,6,0)),"",VLOOKUP($C190,'FERDİ SONUÇ'!$B$6:$H$1027,6,0))</f>
        <v/>
      </c>
      <c r="G190" s="44" t="str">
        <f>IF(OR(E190="",F190="DQ", F190="DNF", F190="DNS", F190=""),"-",VLOOKUP(C190,'FERDİ SONUÇ'!$B$6:$H$1027,7,0))</f>
        <v>-</v>
      </c>
      <c r="H190" s="44" t="str">
        <f>IF(OR(E190="",E190="F",F190="DQ", F190="DNF", F190="DNS", F190=""),"-",VLOOKUP(C190,'FERDİ SONUÇ'!$B$6:$H$1027,7,0))</f>
        <v>-</v>
      </c>
      <c r="I190" s="45" t="str">
        <f>IF(ISERROR(SMALL(H186:H191,5)),"-",SMALL(H186:H191,5))</f>
        <v>-</v>
      </c>
      <c r="J190" s="39"/>
      <c r="AZ190" s="37">
        <v>1184</v>
      </c>
    </row>
    <row r="191" spans="1:52" s="36" customFormat="1" ht="15" customHeight="1" x14ac:dyDescent="0.2">
      <c r="A191" s="46"/>
      <c r="B191" s="48"/>
      <c r="C191" s="69"/>
      <c r="D191" s="49" t="str">
        <f>IF(ISERROR(VLOOKUP($C191,'START LİSTE'!$B$6:$G$1026,2,0)),"",VLOOKUP($C191,'START LİSTE'!$B$6:$G$1026,2,0))</f>
        <v/>
      </c>
      <c r="E191" s="50" t="str">
        <f>IF(ISERROR(VLOOKUP($C191,'START LİSTE'!$B$6:$G$1026,4,0)),"",VLOOKUP($C191,'START LİSTE'!$B$6:$G$1026,4,0))</f>
        <v/>
      </c>
      <c r="F191" s="109" t="str">
        <f>IF(ISERROR(VLOOKUP($C191,'FERDİ SONUÇ'!$B$6:$H$1027,6,0)),"",VLOOKUP($C191,'FERDİ SONUÇ'!$B$6:$H$1027,6,0))</f>
        <v/>
      </c>
      <c r="G191" s="51" t="str">
        <f>IF(OR(E191="",F191="DQ", F191="DNF", F191="DNS", F191=""),"-",VLOOKUP(C191,'FERDİ SONUÇ'!$B$6:$H$1027,7,0))</f>
        <v>-</v>
      </c>
      <c r="H191" s="51" t="str">
        <f>IF(OR(E191="",E191="F",F191="DQ", F191="DNF", F191="DNS", F191=""),"-",VLOOKUP(C191,'FERDİ SONUÇ'!$B$6:$H$1027,7,0))</f>
        <v>-</v>
      </c>
      <c r="I191" s="52" t="str">
        <f>IF(ISERROR(SMALL(H186:H191,6)),"-",SMALL(H186:H191,6))</f>
        <v>-</v>
      </c>
      <c r="J191" s="47"/>
      <c r="AZ191" s="37">
        <v>1185</v>
      </c>
    </row>
    <row r="192" spans="1:52" ht="15" customHeight="1" x14ac:dyDescent="0.2">
      <c r="A192" s="28"/>
      <c r="B192" s="30"/>
      <c r="C192" s="68"/>
      <c r="D192" s="32" t="str">
        <f>IF(ISERROR(VLOOKUP($C192,'START LİSTE'!$B$6:$G$1026,2,0)),"",VLOOKUP($C192,'START LİSTE'!$B$6:$G$1026,2,0))</f>
        <v/>
      </c>
      <c r="E192" s="33" t="str">
        <f>IF(ISERROR(VLOOKUP($C192,'START LİSTE'!$B$6:$G$1026,4,0)),"",VLOOKUP($C192,'START LİSTE'!$B$6:$G$1026,4,0))</f>
        <v/>
      </c>
      <c r="F192" s="107" t="str">
        <f>IF(ISERROR(VLOOKUP($C192,'FERDİ SONUÇ'!$B$6:$H$1027,6,0)),"",VLOOKUP($C192,'FERDİ SONUÇ'!$B$6:$H$1027,6,0))</f>
        <v/>
      </c>
      <c r="G192" s="34" t="str">
        <f>IF(OR(E192="",F192="DQ", F192="DNF", F192="DNS", F192=""),"-",VLOOKUP(C192,'FERDİ SONUÇ'!$B$6:$H$1027,7,0))</f>
        <v>-</v>
      </c>
      <c r="H192" s="34" t="str">
        <f>IF(OR(E192="",E192="F",F192="DQ", F192="DNF", F192="DNS", F192=""),"-",VLOOKUP(C192,'FERDİ SONUÇ'!$B$6:$H$1027,7,0))</f>
        <v>-</v>
      </c>
      <c r="I192" s="35" t="str">
        <f>IF(ISERROR(SMALL(H192:H197,1)),"-",SMALL(H192:H197,1))</f>
        <v>-</v>
      </c>
      <c r="J192" s="29"/>
      <c r="AZ192" s="37">
        <v>1186</v>
      </c>
    </row>
    <row r="193" spans="1:52" ht="15" customHeight="1" x14ac:dyDescent="0.2">
      <c r="A193" s="38"/>
      <c r="B193" s="40"/>
      <c r="C193" s="41"/>
      <c r="D193" s="42" t="str">
        <f>IF(ISERROR(VLOOKUP($C193,'START LİSTE'!$B$6:$G$1026,2,0)),"",VLOOKUP($C193,'START LİSTE'!$B$6:$G$1026,2,0))</f>
        <v/>
      </c>
      <c r="E193" s="43" t="str">
        <f>IF(ISERROR(VLOOKUP($C193,'START LİSTE'!$B$6:$G$1026,4,0)),"",VLOOKUP($C193,'START LİSTE'!$B$6:$G$1026,4,0))</f>
        <v/>
      </c>
      <c r="F193" s="108" t="str">
        <f>IF(ISERROR(VLOOKUP($C193,'FERDİ SONUÇ'!$B$6:$H$1027,6,0)),"",VLOOKUP($C193,'FERDİ SONUÇ'!$B$6:$H$1027,6,0))</f>
        <v/>
      </c>
      <c r="G193" s="44" t="str">
        <f>IF(OR(E193="",F193="DQ", F193="DNF", F193="DNS", F193=""),"-",VLOOKUP(C193,'FERDİ SONUÇ'!$B$6:$H$1027,7,0))</f>
        <v>-</v>
      </c>
      <c r="H193" s="44" t="str">
        <f>IF(OR(E193="",E193="F",F193="DQ", F193="DNF", F193="DNS", F193=""),"-",VLOOKUP(C193,'FERDİ SONUÇ'!$B$6:$H$1027,7,0))</f>
        <v>-</v>
      </c>
      <c r="I193" s="45" t="str">
        <f>IF(ISERROR(SMALL(H192:H197,2)),"-",SMALL(H192:H197,2))</f>
        <v>-</v>
      </c>
      <c r="J193" s="39"/>
      <c r="AZ193" s="37">
        <v>1187</v>
      </c>
    </row>
    <row r="194" spans="1:52" ht="15" customHeight="1" x14ac:dyDescent="0.2">
      <c r="A194" s="59" t="str">
        <f>IF(AND(B194&lt;&gt;"",J194&lt;&gt;"DQ"),COUNT(J$6:J$365)-(RANK(J194,J$6:J$365)+COUNTIF(J$6:J194,J194))+2,IF(C192&lt;&gt;"",AZ194,""))</f>
        <v/>
      </c>
      <c r="B194" s="40" t="str">
        <f>IF(ISERROR(VLOOKUP(C192,'START LİSTE'!$B$6:$G$1026,3,0)),"",VLOOKUP(C192,'START LİSTE'!$B$6:$G$1026,3,0))</f>
        <v/>
      </c>
      <c r="C194" s="41"/>
      <c r="D194" s="42" t="str">
        <f>IF(ISERROR(VLOOKUP($C194,'START LİSTE'!$B$6:$G$1026,2,0)),"",VLOOKUP($C194,'START LİSTE'!$B$6:$G$1026,2,0))</f>
        <v/>
      </c>
      <c r="E194" s="43" t="str">
        <f>IF(ISERROR(VLOOKUP($C194,'START LİSTE'!$B$6:$G$1026,4,0)),"",VLOOKUP($C194,'START LİSTE'!$B$6:$G$1026,4,0))</f>
        <v/>
      </c>
      <c r="F194" s="108" t="str">
        <f>IF(ISERROR(VLOOKUP($C194,'FERDİ SONUÇ'!$B$6:$H$1027,6,0)),"",VLOOKUP($C194,'FERDİ SONUÇ'!$B$6:$H$1027,6,0))</f>
        <v/>
      </c>
      <c r="G194" s="44" t="str">
        <f>IF(OR(E194="",F194="DQ", F194="DNF", F194="DNS", F194=""),"-",VLOOKUP(C194,'FERDİ SONUÇ'!$B$6:$H$1027,7,0))</f>
        <v>-</v>
      </c>
      <c r="H194" s="44" t="str">
        <f>IF(OR(E194="",E194="F",F194="DQ", F194="DNF", F194="DNS", F194=""),"-",VLOOKUP(C194,'FERDİ SONUÇ'!$B$6:$H$1027,7,0))</f>
        <v>-</v>
      </c>
      <c r="I194" s="45" t="str">
        <f>IF(ISERROR(SMALL(H192:H197,3)),"-",SMALL(H192:H197,3))</f>
        <v>-</v>
      </c>
      <c r="J194" s="58" t="str">
        <f>IF(C192="","",IF(OR(I192="-",I193="-",I194="-",I195="-"),"DQ",SUM(I192,I193,I194,I195)))</f>
        <v/>
      </c>
      <c r="AZ194" s="37">
        <v>1188</v>
      </c>
    </row>
    <row r="195" spans="1:52" ht="15" customHeight="1" x14ac:dyDescent="0.2">
      <c r="A195" s="38"/>
      <c r="B195" s="40"/>
      <c r="C195" s="41"/>
      <c r="D195" s="42" t="str">
        <f>IF(ISERROR(VLOOKUP($C195,'START LİSTE'!$B$6:$G$1026,2,0)),"",VLOOKUP($C195,'START LİSTE'!$B$6:$G$1026,2,0))</f>
        <v/>
      </c>
      <c r="E195" s="43" t="str">
        <f>IF(ISERROR(VLOOKUP($C195,'START LİSTE'!$B$6:$G$1026,4,0)),"",VLOOKUP($C195,'START LİSTE'!$B$6:$G$1026,4,0))</f>
        <v/>
      </c>
      <c r="F195" s="108" t="str">
        <f>IF(ISERROR(VLOOKUP($C195,'FERDİ SONUÇ'!$B$6:$H$1027,6,0)),"",VLOOKUP($C195,'FERDİ SONUÇ'!$B$6:$H$1027,6,0))</f>
        <v/>
      </c>
      <c r="G195" s="44" t="str">
        <f>IF(OR(E195="",F195="DQ", F195="DNF", F195="DNS", F195=""),"-",VLOOKUP(C195,'FERDİ SONUÇ'!$B$6:$H$1027,7,0))</f>
        <v>-</v>
      </c>
      <c r="H195" s="44" t="str">
        <f>IF(OR(E195="",E195="F",F195="DQ", F195="DNF", F195="DNS", F195=""),"-",VLOOKUP(C195,'FERDİ SONUÇ'!$B$6:$H$1027,7,0))</f>
        <v>-</v>
      </c>
      <c r="I195" s="45" t="str">
        <f>IF(ISERROR(SMALL(H192:H197,4)),"-",SMALL(H192:H197,4))</f>
        <v>-</v>
      </c>
      <c r="J195" s="39"/>
      <c r="AZ195" s="37">
        <v>1189</v>
      </c>
    </row>
    <row r="196" spans="1:52" ht="15" customHeight="1" x14ac:dyDescent="0.2">
      <c r="A196" s="38"/>
      <c r="B196" s="40"/>
      <c r="C196" s="41"/>
      <c r="D196" s="42" t="str">
        <f>IF(ISERROR(VLOOKUP($C196,'START LİSTE'!$B$6:$G$1026,2,0)),"",VLOOKUP($C196,'START LİSTE'!$B$6:$G$1026,2,0))</f>
        <v/>
      </c>
      <c r="E196" s="43" t="str">
        <f>IF(ISERROR(VLOOKUP($C196,'START LİSTE'!$B$6:$G$1026,4,0)),"",VLOOKUP($C196,'START LİSTE'!$B$6:$G$1026,4,0))</f>
        <v/>
      </c>
      <c r="F196" s="108" t="str">
        <f>IF(ISERROR(VLOOKUP($C196,'FERDİ SONUÇ'!$B$6:$H$1027,6,0)),"",VLOOKUP($C196,'FERDİ SONUÇ'!$B$6:$H$1027,6,0))</f>
        <v/>
      </c>
      <c r="G196" s="44" t="str">
        <f>IF(OR(E196="",F196="DQ", F196="DNF", F196="DNS", F196=""),"-",VLOOKUP(C196,'FERDİ SONUÇ'!$B$6:$H$1027,7,0))</f>
        <v>-</v>
      </c>
      <c r="H196" s="44" t="str">
        <f>IF(OR(E196="",E196="F",F196="DQ", F196="DNF", F196="DNS", F196=""),"-",VLOOKUP(C196,'FERDİ SONUÇ'!$B$6:$H$1027,7,0))</f>
        <v>-</v>
      </c>
      <c r="I196" s="45" t="str">
        <f>IF(ISERROR(SMALL(H192:H197,5)),"-",SMALL(H192:H197,5))</f>
        <v>-</v>
      </c>
      <c r="J196" s="39"/>
      <c r="AZ196" s="37">
        <v>1190</v>
      </c>
    </row>
    <row r="197" spans="1:52" ht="15" customHeight="1" x14ac:dyDescent="0.2">
      <c r="A197" s="46"/>
      <c r="B197" s="48"/>
      <c r="C197" s="69"/>
      <c r="D197" s="49" t="str">
        <f>IF(ISERROR(VLOOKUP($C197,'START LİSTE'!$B$6:$G$1026,2,0)),"",VLOOKUP($C197,'START LİSTE'!$B$6:$G$1026,2,0))</f>
        <v/>
      </c>
      <c r="E197" s="50" t="str">
        <f>IF(ISERROR(VLOOKUP($C197,'START LİSTE'!$B$6:$G$1026,4,0)),"",VLOOKUP($C197,'START LİSTE'!$B$6:$G$1026,4,0))</f>
        <v/>
      </c>
      <c r="F197" s="109" t="str">
        <f>IF(ISERROR(VLOOKUP($C197,'FERDİ SONUÇ'!$B$6:$H$1027,6,0)),"",VLOOKUP($C197,'FERDİ SONUÇ'!$B$6:$H$1027,6,0))</f>
        <v/>
      </c>
      <c r="G197" s="51" t="str">
        <f>IF(OR(E197="",F197="DQ", F197="DNF", F197="DNS", F197=""),"-",VLOOKUP(C197,'FERDİ SONUÇ'!$B$6:$H$1027,7,0))</f>
        <v>-</v>
      </c>
      <c r="H197" s="51" t="str">
        <f>IF(OR(E197="",E197="F",F197="DQ", F197="DNF", F197="DNS", F197=""),"-",VLOOKUP(C197,'FERDİ SONUÇ'!$B$6:$H$1027,7,0))</f>
        <v>-</v>
      </c>
      <c r="I197" s="52" t="str">
        <f>IF(ISERROR(SMALL(H192:H197,6)),"-",SMALL(H192:H197,6))</f>
        <v>-</v>
      </c>
      <c r="J197" s="47"/>
      <c r="AZ197" s="37">
        <v>1191</v>
      </c>
    </row>
    <row r="198" spans="1:52" ht="15" customHeight="1" x14ac:dyDescent="0.2">
      <c r="A198" s="28"/>
      <c r="B198" s="30"/>
      <c r="C198" s="68"/>
      <c r="D198" s="32" t="str">
        <f>IF(ISERROR(VLOOKUP($C198,'START LİSTE'!$B$6:$G$1026,2,0)),"",VLOOKUP($C198,'START LİSTE'!$B$6:$G$1026,2,0))</f>
        <v/>
      </c>
      <c r="E198" s="33" t="str">
        <f>IF(ISERROR(VLOOKUP($C198,'START LİSTE'!$B$6:$G$1026,4,0)),"",VLOOKUP($C198,'START LİSTE'!$B$6:$G$1026,4,0))</f>
        <v/>
      </c>
      <c r="F198" s="107" t="str">
        <f>IF(ISERROR(VLOOKUP($C198,'FERDİ SONUÇ'!$B$6:$H$1027,6,0)),"",VLOOKUP($C198,'FERDİ SONUÇ'!$B$6:$H$1027,6,0))</f>
        <v/>
      </c>
      <c r="G198" s="34" t="str">
        <f>IF(OR(E198="",F198="DQ", F198="DNF", F198="DNS", F198=""),"-",VLOOKUP(C198,'FERDİ SONUÇ'!$B$6:$H$1027,7,0))</f>
        <v>-</v>
      </c>
      <c r="H198" s="34" t="str">
        <f>IF(OR(E198="",E198="F",F198="DQ", F198="DNF", F198="DNS", F198=""),"-",VLOOKUP(C198,'FERDİ SONUÇ'!$B$6:$H$1027,7,0))</f>
        <v>-</v>
      </c>
      <c r="I198" s="35" t="str">
        <f>IF(ISERROR(SMALL(H198:H203,1)),"-",SMALL(H198:H203,1))</f>
        <v>-</v>
      </c>
      <c r="J198" s="29"/>
      <c r="AZ198" s="37">
        <v>1192</v>
      </c>
    </row>
    <row r="199" spans="1:52" ht="15" customHeight="1" x14ac:dyDescent="0.2">
      <c r="A199" s="38"/>
      <c r="B199" s="40"/>
      <c r="C199" s="41"/>
      <c r="D199" s="42" t="str">
        <f>IF(ISERROR(VLOOKUP($C199,'START LİSTE'!$B$6:$G$1026,2,0)),"",VLOOKUP($C199,'START LİSTE'!$B$6:$G$1026,2,0))</f>
        <v/>
      </c>
      <c r="E199" s="43" t="str">
        <f>IF(ISERROR(VLOOKUP($C199,'START LİSTE'!$B$6:$G$1026,4,0)),"",VLOOKUP($C199,'START LİSTE'!$B$6:$G$1026,4,0))</f>
        <v/>
      </c>
      <c r="F199" s="108" t="str">
        <f>IF(ISERROR(VLOOKUP($C199,'FERDİ SONUÇ'!$B$6:$H$1027,6,0)),"",VLOOKUP($C199,'FERDİ SONUÇ'!$B$6:$H$1027,6,0))</f>
        <v/>
      </c>
      <c r="G199" s="44" t="str">
        <f>IF(OR(E199="",F199="DQ", F199="DNF", F199="DNS", F199=""),"-",VLOOKUP(C199,'FERDİ SONUÇ'!$B$6:$H$1027,7,0))</f>
        <v>-</v>
      </c>
      <c r="H199" s="44" t="str">
        <f>IF(OR(E199="",E199="F",F199="DQ", F199="DNF", F199="DNS", F199=""),"-",VLOOKUP(C199,'FERDİ SONUÇ'!$B$6:$H$1027,7,0))</f>
        <v>-</v>
      </c>
      <c r="I199" s="45" t="str">
        <f>IF(ISERROR(SMALL(H198:H203,2)),"-",SMALL(H198:H203,2))</f>
        <v>-</v>
      </c>
      <c r="J199" s="39"/>
      <c r="AZ199" s="37">
        <v>1193</v>
      </c>
    </row>
    <row r="200" spans="1:52" ht="15" customHeight="1" x14ac:dyDescent="0.2">
      <c r="A200" s="59" t="str">
        <f>IF(AND(B200&lt;&gt;"",J200&lt;&gt;"DQ"),COUNT(J$6:J$365)-(RANK(J200,J$6:J$365)+COUNTIF(J$6:J200,J200))+2,IF(C198&lt;&gt;"",AZ200,""))</f>
        <v/>
      </c>
      <c r="B200" s="40" t="str">
        <f>IF(ISERROR(VLOOKUP(C198,'START LİSTE'!$B$6:$G$1026,3,0)),"",VLOOKUP(C198,'START LİSTE'!$B$6:$G$1026,3,0))</f>
        <v/>
      </c>
      <c r="C200" s="41"/>
      <c r="D200" s="42" t="str">
        <f>IF(ISERROR(VLOOKUP($C200,'START LİSTE'!$B$6:$G$1026,2,0)),"",VLOOKUP($C200,'START LİSTE'!$B$6:$G$1026,2,0))</f>
        <v/>
      </c>
      <c r="E200" s="43" t="str">
        <f>IF(ISERROR(VLOOKUP($C200,'START LİSTE'!$B$6:$G$1026,4,0)),"",VLOOKUP($C200,'START LİSTE'!$B$6:$G$1026,4,0))</f>
        <v/>
      </c>
      <c r="F200" s="108" t="str">
        <f>IF(ISERROR(VLOOKUP($C200,'FERDİ SONUÇ'!$B$6:$H$1027,6,0)),"",VLOOKUP($C200,'FERDİ SONUÇ'!$B$6:$H$1027,6,0))</f>
        <v/>
      </c>
      <c r="G200" s="44" t="str">
        <f>IF(OR(E200="",F200="DQ", F200="DNF", F200="DNS", F200=""),"-",VLOOKUP(C200,'FERDİ SONUÇ'!$B$6:$H$1027,7,0))</f>
        <v>-</v>
      </c>
      <c r="H200" s="44" t="str">
        <f>IF(OR(E200="",E200="F",F200="DQ", F200="DNF", F200="DNS", F200=""),"-",VLOOKUP(C200,'FERDİ SONUÇ'!$B$6:$H$1027,7,0))</f>
        <v>-</v>
      </c>
      <c r="I200" s="45" t="str">
        <f>IF(ISERROR(SMALL(H198:H203,3)),"-",SMALL(H198:H203,3))</f>
        <v>-</v>
      </c>
      <c r="J200" s="58" t="str">
        <f>IF(C198="","",IF(OR(I198="-",I199="-",I200="-",I201="-"),"DQ",SUM(I198,I199,I200,I201)))</f>
        <v/>
      </c>
      <c r="AZ200" s="37">
        <v>1194</v>
      </c>
    </row>
    <row r="201" spans="1:52" ht="15" customHeight="1" x14ac:dyDescent="0.2">
      <c r="A201" s="38"/>
      <c r="B201" s="40"/>
      <c r="C201" s="41"/>
      <c r="D201" s="42" t="str">
        <f>IF(ISERROR(VLOOKUP($C201,'START LİSTE'!$B$6:$G$1026,2,0)),"",VLOOKUP($C201,'START LİSTE'!$B$6:$G$1026,2,0))</f>
        <v/>
      </c>
      <c r="E201" s="43" t="str">
        <f>IF(ISERROR(VLOOKUP($C201,'START LİSTE'!$B$6:$G$1026,4,0)),"",VLOOKUP($C201,'START LİSTE'!$B$6:$G$1026,4,0))</f>
        <v/>
      </c>
      <c r="F201" s="108" t="str">
        <f>IF(ISERROR(VLOOKUP($C201,'FERDİ SONUÇ'!$B$6:$H$1027,6,0)),"",VLOOKUP($C201,'FERDİ SONUÇ'!$B$6:$H$1027,6,0))</f>
        <v/>
      </c>
      <c r="G201" s="44" t="str">
        <f>IF(OR(E201="",F201="DQ", F201="DNF", F201="DNS", F201=""),"-",VLOOKUP(C201,'FERDİ SONUÇ'!$B$6:$H$1027,7,0))</f>
        <v>-</v>
      </c>
      <c r="H201" s="44" t="str">
        <f>IF(OR(E201="",E201="F",F201="DQ", F201="DNF", F201="DNS", F201=""),"-",VLOOKUP(C201,'FERDİ SONUÇ'!$B$6:$H$1027,7,0))</f>
        <v>-</v>
      </c>
      <c r="I201" s="45" t="str">
        <f>IF(ISERROR(SMALL(H198:H203,4)),"-",SMALL(H198:H203,4))</f>
        <v>-</v>
      </c>
      <c r="J201" s="39"/>
      <c r="AZ201" s="37">
        <v>1195</v>
      </c>
    </row>
    <row r="202" spans="1:52" ht="15" customHeight="1" x14ac:dyDescent="0.2">
      <c r="A202" s="38"/>
      <c r="B202" s="40"/>
      <c r="C202" s="41"/>
      <c r="D202" s="42" t="str">
        <f>IF(ISERROR(VLOOKUP($C202,'START LİSTE'!$B$6:$G$1026,2,0)),"",VLOOKUP($C202,'START LİSTE'!$B$6:$G$1026,2,0))</f>
        <v/>
      </c>
      <c r="E202" s="43" t="str">
        <f>IF(ISERROR(VLOOKUP($C202,'START LİSTE'!$B$6:$G$1026,4,0)),"",VLOOKUP($C202,'START LİSTE'!$B$6:$G$1026,4,0))</f>
        <v/>
      </c>
      <c r="F202" s="108" t="str">
        <f>IF(ISERROR(VLOOKUP($C202,'FERDİ SONUÇ'!$B$6:$H$1027,6,0)),"",VLOOKUP($C202,'FERDİ SONUÇ'!$B$6:$H$1027,6,0))</f>
        <v/>
      </c>
      <c r="G202" s="44" t="str">
        <f>IF(OR(E202="",F202="DQ", F202="DNF", F202="DNS", F202=""),"-",VLOOKUP(C202,'FERDİ SONUÇ'!$B$6:$H$1027,7,0))</f>
        <v>-</v>
      </c>
      <c r="H202" s="44" t="str">
        <f>IF(OR(E202="",E202="F",F202="DQ", F202="DNF", F202="DNS", F202=""),"-",VLOOKUP(C202,'FERDİ SONUÇ'!$B$6:$H$1027,7,0))</f>
        <v>-</v>
      </c>
      <c r="I202" s="45" t="str">
        <f>IF(ISERROR(SMALL(H198:H203,5)),"-",SMALL(H198:H203,5))</f>
        <v>-</v>
      </c>
      <c r="J202" s="39"/>
      <c r="AZ202" s="37">
        <v>1196</v>
      </c>
    </row>
    <row r="203" spans="1:52" ht="15" customHeight="1" x14ac:dyDescent="0.2">
      <c r="A203" s="46"/>
      <c r="B203" s="48"/>
      <c r="C203" s="69"/>
      <c r="D203" s="49" t="str">
        <f>IF(ISERROR(VLOOKUP($C203,'START LİSTE'!$B$6:$G$1026,2,0)),"",VLOOKUP($C203,'START LİSTE'!$B$6:$G$1026,2,0))</f>
        <v/>
      </c>
      <c r="E203" s="50" t="str">
        <f>IF(ISERROR(VLOOKUP($C203,'START LİSTE'!$B$6:$G$1026,4,0)),"",VLOOKUP($C203,'START LİSTE'!$B$6:$G$1026,4,0))</f>
        <v/>
      </c>
      <c r="F203" s="109" t="str">
        <f>IF(ISERROR(VLOOKUP($C203,'FERDİ SONUÇ'!$B$6:$H$1027,6,0)),"",VLOOKUP($C203,'FERDİ SONUÇ'!$B$6:$H$1027,6,0))</f>
        <v/>
      </c>
      <c r="G203" s="51" t="str">
        <f>IF(OR(E203="",F203="DQ", F203="DNF", F203="DNS", F203=""),"-",VLOOKUP(C203,'FERDİ SONUÇ'!$B$6:$H$1027,7,0))</f>
        <v>-</v>
      </c>
      <c r="H203" s="51" t="str">
        <f>IF(OR(E203="",E203="F",F203="DQ", F203="DNF", F203="DNS", F203=""),"-",VLOOKUP(C203,'FERDİ SONUÇ'!$B$6:$H$1027,7,0))</f>
        <v>-</v>
      </c>
      <c r="I203" s="52" t="str">
        <f>IF(ISERROR(SMALL(H198:H203,6)),"-",SMALL(H198:H203,6))</f>
        <v>-</v>
      </c>
      <c r="J203" s="47"/>
      <c r="AZ203" s="37">
        <v>1197</v>
      </c>
    </row>
    <row r="204" spans="1:52" ht="15" customHeight="1" x14ac:dyDescent="0.2">
      <c r="A204" s="28"/>
      <c r="B204" s="30"/>
      <c r="C204" s="68"/>
      <c r="D204" s="32" t="str">
        <f>IF(ISERROR(VLOOKUP($C204,'START LİSTE'!$B$6:$G$1026,2,0)),"",VLOOKUP($C204,'START LİSTE'!$B$6:$G$1026,2,0))</f>
        <v/>
      </c>
      <c r="E204" s="33" t="str">
        <f>IF(ISERROR(VLOOKUP($C204,'START LİSTE'!$B$6:$G$1026,4,0)),"",VLOOKUP($C204,'START LİSTE'!$B$6:$G$1026,4,0))</f>
        <v/>
      </c>
      <c r="F204" s="107" t="str">
        <f>IF(ISERROR(VLOOKUP($C204,'FERDİ SONUÇ'!$B$6:$H$1027,6,0)),"",VLOOKUP($C204,'FERDİ SONUÇ'!$B$6:$H$1027,6,0))</f>
        <v/>
      </c>
      <c r="G204" s="33" t="str">
        <f>IF(OR(E204="",F204="DQ", F204="DNF", F204="DNS", F204=""),"-",VLOOKUP(C204,'FERDİ SONUÇ'!$B$6:$H$1027,7,0))</f>
        <v>-</v>
      </c>
      <c r="H204" s="33" t="str">
        <f>IF(OR(E204="",E204="F",F204="DQ", F204="DNF", F204="DNS", F204=""),"-",VLOOKUP(C204,'FERDİ SONUÇ'!$B$6:$H$1027,7,0))</f>
        <v>-</v>
      </c>
      <c r="I204" s="35" t="str">
        <f>IF(ISERROR(SMALL(H204:H209,1)),"-",SMALL(H204:H209,1))</f>
        <v>-</v>
      </c>
      <c r="J204" s="29"/>
      <c r="AZ204" s="37">
        <v>1198</v>
      </c>
    </row>
    <row r="205" spans="1:52" ht="15" customHeight="1" x14ac:dyDescent="0.2">
      <c r="A205" s="38"/>
      <c r="B205" s="40"/>
      <c r="C205" s="41"/>
      <c r="D205" s="42" t="str">
        <f>IF(ISERROR(VLOOKUP($C205,'START LİSTE'!$B$6:$G$1026,2,0)),"",VLOOKUP($C205,'START LİSTE'!$B$6:$G$1026,2,0))</f>
        <v/>
      </c>
      <c r="E205" s="43" t="str">
        <f>IF(ISERROR(VLOOKUP($C205,'START LİSTE'!$B$6:$G$1026,4,0)),"",VLOOKUP($C205,'START LİSTE'!$B$6:$G$1026,4,0))</f>
        <v/>
      </c>
      <c r="F205" s="108" t="str">
        <f>IF(ISERROR(VLOOKUP($C205,'FERDİ SONUÇ'!$B$6:$H$1027,6,0)),"",VLOOKUP($C205,'FERDİ SONUÇ'!$B$6:$H$1027,6,0))</f>
        <v/>
      </c>
      <c r="G205" s="43" t="str">
        <f>IF(OR(E205="",F205="DQ", F205="DNF", F205="DNS", F205=""),"-",VLOOKUP(C205,'FERDİ SONUÇ'!$B$6:$H$1027,7,0))</f>
        <v>-</v>
      </c>
      <c r="H205" s="43" t="str">
        <f>IF(OR(E205="",E205="F",F205="DQ", F205="DNF", F205="DNS", F205=""),"-",VLOOKUP(C205,'FERDİ SONUÇ'!$B$6:$H$1027,7,0))</f>
        <v>-</v>
      </c>
      <c r="I205" s="45" t="str">
        <f>IF(ISERROR(SMALL(H204:H209,2)),"-",SMALL(H204:H209,2))</f>
        <v>-</v>
      </c>
      <c r="J205" s="39"/>
      <c r="AZ205" s="37">
        <v>1199</v>
      </c>
    </row>
    <row r="206" spans="1:52" ht="15" customHeight="1" x14ac:dyDescent="0.2">
      <c r="A206" s="59" t="str">
        <f>IF(AND(B206&lt;&gt;"",J206&lt;&gt;"DQ"),COUNT(J$6:J$365)-(RANK(J206,J$6:J$365)+COUNTIF(J$6:J206,J206))+2,IF(C204&lt;&gt;"",AZ206,""))</f>
        <v/>
      </c>
      <c r="B206" s="40" t="str">
        <f>IF(ISERROR(VLOOKUP(C204,'START LİSTE'!$B$6:$G$1026,3,0)),"",VLOOKUP(C204,'START LİSTE'!$B$6:$G$1026,3,0))</f>
        <v/>
      </c>
      <c r="C206" s="41"/>
      <c r="D206" s="42" t="str">
        <f>IF(ISERROR(VLOOKUP($C206,'START LİSTE'!$B$6:$G$1026,2,0)),"",VLOOKUP($C206,'START LİSTE'!$B$6:$G$1026,2,0))</f>
        <v/>
      </c>
      <c r="E206" s="43" t="str">
        <f>IF(ISERROR(VLOOKUP($C206,'START LİSTE'!$B$6:$G$1026,4,0)),"",VLOOKUP($C206,'START LİSTE'!$B$6:$G$1026,4,0))</f>
        <v/>
      </c>
      <c r="F206" s="108" t="str">
        <f>IF(ISERROR(VLOOKUP($C206,'FERDİ SONUÇ'!$B$6:$H$1027,6,0)),"",VLOOKUP($C206,'FERDİ SONUÇ'!$B$6:$H$1027,6,0))</f>
        <v/>
      </c>
      <c r="G206" s="43" t="str">
        <f>IF(OR(E206="",F206="DQ", F206="DNF", F206="DNS", F206=""),"-",VLOOKUP(C206,'FERDİ SONUÇ'!$B$6:$H$1027,7,0))</f>
        <v>-</v>
      </c>
      <c r="H206" s="43" t="str">
        <f>IF(OR(E206="",E206="F",F206="DQ", F206="DNF", F206="DNS", F206=""),"-",VLOOKUP(C206,'FERDİ SONUÇ'!$B$6:$H$1027,7,0))</f>
        <v>-</v>
      </c>
      <c r="I206" s="45" t="str">
        <f>IF(ISERROR(SMALL(H204:H209,3)),"-",SMALL(H204:H209,3))</f>
        <v>-</v>
      </c>
      <c r="J206" s="58" t="str">
        <f>IF(C204="","",IF(OR(I204="-",I205="-",I206="-",I207="-"),"DQ",SUM(I204,I205,I206,I207)))</f>
        <v/>
      </c>
      <c r="AZ206" s="37">
        <v>1200</v>
      </c>
    </row>
    <row r="207" spans="1:52" ht="15" customHeight="1" x14ac:dyDescent="0.2">
      <c r="A207" s="38"/>
      <c r="B207" s="40"/>
      <c r="C207" s="41"/>
      <c r="D207" s="42" t="str">
        <f>IF(ISERROR(VLOOKUP($C207,'START LİSTE'!$B$6:$G$1026,2,0)),"",VLOOKUP($C207,'START LİSTE'!$B$6:$G$1026,2,0))</f>
        <v/>
      </c>
      <c r="E207" s="43" t="str">
        <f>IF(ISERROR(VLOOKUP($C207,'START LİSTE'!$B$6:$G$1026,4,0)),"",VLOOKUP($C207,'START LİSTE'!$B$6:$G$1026,4,0))</f>
        <v/>
      </c>
      <c r="F207" s="108" t="str">
        <f>IF(ISERROR(VLOOKUP($C207,'FERDİ SONUÇ'!$B$6:$H$1027,6,0)),"",VLOOKUP($C207,'FERDİ SONUÇ'!$B$6:$H$1027,6,0))</f>
        <v/>
      </c>
      <c r="G207" s="43" t="str">
        <f>IF(OR(E207="",F207="DQ", F207="DNF", F207="DNS", F207=""),"-",VLOOKUP(C207,'FERDİ SONUÇ'!$B$6:$H$1027,7,0))</f>
        <v>-</v>
      </c>
      <c r="H207" s="43" t="str">
        <f>IF(OR(E207="",E207="F",F207="DQ", F207="DNF", F207="DNS", F207=""),"-",VLOOKUP(C207,'FERDİ SONUÇ'!$B$6:$H$1027,7,0))</f>
        <v>-</v>
      </c>
      <c r="I207" s="45" t="str">
        <f>IF(ISERROR(SMALL(H204:H209,4)),"-",SMALL(H204:H209,4))</f>
        <v>-</v>
      </c>
      <c r="J207" s="39"/>
      <c r="AZ207" s="37">
        <v>1201</v>
      </c>
    </row>
    <row r="208" spans="1:52" ht="15" customHeight="1" x14ac:dyDescent="0.2">
      <c r="A208" s="38"/>
      <c r="B208" s="40"/>
      <c r="C208" s="41"/>
      <c r="D208" s="42" t="str">
        <f>IF(ISERROR(VLOOKUP($C208,'START LİSTE'!$B$6:$G$1026,2,0)),"",VLOOKUP($C208,'START LİSTE'!$B$6:$G$1026,2,0))</f>
        <v/>
      </c>
      <c r="E208" s="43" t="str">
        <f>IF(ISERROR(VLOOKUP($C208,'START LİSTE'!$B$6:$G$1026,4,0)),"",VLOOKUP($C208,'START LİSTE'!$B$6:$G$1026,4,0))</f>
        <v/>
      </c>
      <c r="F208" s="108" t="str">
        <f>IF(ISERROR(VLOOKUP($C208,'FERDİ SONUÇ'!$B$6:$H$1027,6,0)),"",VLOOKUP($C208,'FERDİ SONUÇ'!$B$6:$H$1027,6,0))</f>
        <v/>
      </c>
      <c r="G208" s="43" t="str">
        <f>IF(OR(E208="",F208="DQ", F208="DNF", F208="DNS", F208=""),"-",VLOOKUP(C208,'FERDİ SONUÇ'!$B$6:$H$1027,7,0))</f>
        <v>-</v>
      </c>
      <c r="H208" s="43" t="str">
        <f>IF(OR(E208="",E208="F",F208="DQ", F208="DNF", F208="DNS", F208=""),"-",VLOOKUP(C208,'FERDİ SONUÇ'!$B$6:$H$1027,7,0))</f>
        <v>-</v>
      </c>
      <c r="I208" s="45" t="str">
        <f>IF(ISERROR(SMALL(H204:H209,5)),"-",SMALL(H204:H209,5))</f>
        <v>-</v>
      </c>
      <c r="J208" s="39"/>
      <c r="AZ208" s="37">
        <v>1202</v>
      </c>
    </row>
    <row r="209" spans="1:52" ht="15" customHeight="1" x14ac:dyDescent="0.2">
      <c r="A209" s="46"/>
      <c r="B209" s="48"/>
      <c r="C209" s="69"/>
      <c r="D209" s="49" t="str">
        <f>IF(ISERROR(VLOOKUP($C209,'START LİSTE'!$B$6:$G$1026,2,0)),"",VLOOKUP($C209,'START LİSTE'!$B$6:$G$1026,2,0))</f>
        <v/>
      </c>
      <c r="E209" s="50" t="str">
        <f>IF(ISERROR(VLOOKUP($C209,'START LİSTE'!$B$6:$G$1026,4,0)),"",VLOOKUP($C209,'START LİSTE'!$B$6:$G$1026,4,0))</f>
        <v/>
      </c>
      <c r="F209" s="109" t="str">
        <f>IF(ISERROR(VLOOKUP($C209,'FERDİ SONUÇ'!$B$6:$H$1027,6,0)),"",VLOOKUP($C209,'FERDİ SONUÇ'!$B$6:$H$1027,6,0))</f>
        <v/>
      </c>
      <c r="G209" s="50" t="str">
        <f>IF(OR(E209="",F209="DQ", F209="DNF", F209="DNS", F209=""),"-",VLOOKUP(C209,'FERDİ SONUÇ'!$B$6:$H$1027,7,0))</f>
        <v>-</v>
      </c>
      <c r="H209" s="50" t="str">
        <f>IF(OR(E209="",E209="F",F209="DQ", F209="DNF", F209="DNS", F209=""),"-",VLOOKUP(C209,'FERDİ SONUÇ'!$B$6:$H$1027,7,0))</f>
        <v>-</v>
      </c>
      <c r="I209" s="52" t="str">
        <f>IF(ISERROR(SMALL(H204:H209,6)),"-",SMALL(H204:H209,6))</f>
        <v>-</v>
      </c>
      <c r="J209" s="47"/>
      <c r="AZ209" s="37">
        <v>1203</v>
      </c>
    </row>
    <row r="210" spans="1:52" ht="15" customHeight="1" x14ac:dyDescent="0.2">
      <c r="A210" s="28"/>
      <c r="B210" s="30"/>
      <c r="C210" s="68"/>
      <c r="D210" s="32" t="str">
        <f>IF(ISERROR(VLOOKUP($C210,'START LİSTE'!$B$6:$G$1026,2,0)),"",VLOOKUP($C210,'START LİSTE'!$B$6:$G$1026,2,0))</f>
        <v/>
      </c>
      <c r="E210" s="33" t="str">
        <f>IF(ISERROR(VLOOKUP($C210,'START LİSTE'!$B$6:$G$1026,4,0)),"",VLOOKUP($C210,'START LİSTE'!$B$6:$G$1026,4,0))</f>
        <v/>
      </c>
      <c r="F210" s="107" t="str">
        <f>IF(ISERROR(VLOOKUP($C210,'FERDİ SONUÇ'!$B$6:$H$1027,6,0)),"",VLOOKUP($C210,'FERDİ SONUÇ'!$B$6:$H$1027,6,0))</f>
        <v/>
      </c>
      <c r="G210" s="33" t="str">
        <f>IF(OR(E210="",F210="DQ", F210="DNF", F210="DNS", F210=""),"-",VLOOKUP(C210,'FERDİ SONUÇ'!$B$6:$H$1027,7,0))</f>
        <v>-</v>
      </c>
      <c r="H210" s="33" t="str">
        <f>IF(OR(E210="",E210="F",F210="DQ", F210="DNF", F210="DNS", F210=""),"-",VLOOKUP(C210,'FERDİ SONUÇ'!$B$6:$H$1027,7,0))</f>
        <v>-</v>
      </c>
      <c r="I210" s="35" t="str">
        <f>IF(ISERROR(SMALL(H210:H215,1)),"-",SMALL(H210:H215,1))</f>
        <v>-</v>
      </c>
      <c r="J210" s="29"/>
      <c r="AZ210" s="37">
        <v>1204</v>
      </c>
    </row>
    <row r="211" spans="1:52" ht="15" customHeight="1" x14ac:dyDescent="0.2">
      <c r="A211" s="38"/>
      <c r="B211" s="40"/>
      <c r="C211" s="41"/>
      <c r="D211" s="42" t="str">
        <f>IF(ISERROR(VLOOKUP($C211,'START LİSTE'!$B$6:$G$1026,2,0)),"",VLOOKUP($C211,'START LİSTE'!$B$6:$G$1026,2,0))</f>
        <v/>
      </c>
      <c r="E211" s="43" t="str">
        <f>IF(ISERROR(VLOOKUP($C211,'START LİSTE'!$B$6:$G$1026,4,0)),"",VLOOKUP($C211,'START LİSTE'!$B$6:$G$1026,4,0))</f>
        <v/>
      </c>
      <c r="F211" s="108" t="str">
        <f>IF(ISERROR(VLOOKUP($C211,'FERDİ SONUÇ'!$B$6:$H$1027,6,0)),"",VLOOKUP($C211,'FERDİ SONUÇ'!$B$6:$H$1027,6,0))</f>
        <v/>
      </c>
      <c r="G211" s="43" t="str">
        <f>IF(OR(E211="",F211="DQ", F211="DNF", F211="DNS", F211=""),"-",VLOOKUP(C211,'FERDİ SONUÇ'!$B$6:$H$1027,7,0))</f>
        <v>-</v>
      </c>
      <c r="H211" s="43" t="str">
        <f>IF(OR(E211="",E211="F",F211="DQ", F211="DNF", F211="DNS", F211=""),"-",VLOOKUP(C211,'FERDİ SONUÇ'!$B$6:$H$1027,7,0))</f>
        <v>-</v>
      </c>
      <c r="I211" s="45" t="str">
        <f>IF(ISERROR(SMALL(H210:H215,2)),"-",SMALL(H210:H215,2))</f>
        <v>-</v>
      </c>
      <c r="J211" s="39"/>
      <c r="AZ211" s="37">
        <v>1205</v>
      </c>
    </row>
    <row r="212" spans="1:52" ht="15" customHeight="1" x14ac:dyDescent="0.2">
      <c r="A212" s="59" t="str">
        <f>IF(AND(B212&lt;&gt;"",J212&lt;&gt;"DQ"),COUNT(J$6:J$365)-(RANK(J212,J$6:J$365)+COUNTIF(J$6:J212,J212))+2,IF(C210&lt;&gt;"",AZ212,""))</f>
        <v/>
      </c>
      <c r="B212" s="40" t="str">
        <f>IF(ISERROR(VLOOKUP(C210,'START LİSTE'!$B$6:$G$1026,3,0)),"",VLOOKUP(C210,'START LİSTE'!$B$6:$G$1026,3,0))</f>
        <v/>
      </c>
      <c r="C212" s="41"/>
      <c r="D212" s="42" t="str">
        <f>IF(ISERROR(VLOOKUP($C212,'START LİSTE'!$B$6:$G$1026,2,0)),"",VLOOKUP($C212,'START LİSTE'!$B$6:$G$1026,2,0))</f>
        <v/>
      </c>
      <c r="E212" s="43" t="str">
        <f>IF(ISERROR(VLOOKUP($C212,'START LİSTE'!$B$6:$G$1026,4,0)),"",VLOOKUP($C212,'START LİSTE'!$B$6:$G$1026,4,0))</f>
        <v/>
      </c>
      <c r="F212" s="108" t="str">
        <f>IF(ISERROR(VLOOKUP($C212,'FERDİ SONUÇ'!$B$6:$H$1027,6,0)),"",VLOOKUP($C212,'FERDİ SONUÇ'!$B$6:$H$1027,6,0))</f>
        <v/>
      </c>
      <c r="G212" s="43" t="str">
        <f>IF(OR(E212="",F212="DQ", F212="DNF", F212="DNS", F212=""),"-",VLOOKUP(C212,'FERDİ SONUÇ'!$B$6:$H$1027,7,0))</f>
        <v>-</v>
      </c>
      <c r="H212" s="43" t="str">
        <f>IF(OR(E212="",E212="F",F212="DQ", F212="DNF", F212="DNS", F212=""),"-",VLOOKUP(C212,'FERDİ SONUÇ'!$B$6:$H$1027,7,0))</f>
        <v>-</v>
      </c>
      <c r="I212" s="45" t="str">
        <f>IF(ISERROR(SMALL(H210:H215,3)),"-",SMALL(H210:H215,3))</f>
        <v>-</v>
      </c>
      <c r="J212" s="58" t="str">
        <f>IF(C210="","",IF(OR(I210="-",I211="-",I212="-",I213="-"),"DQ",SUM(I210,I211,I212,I213)))</f>
        <v/>
      </c>
      <c r="AZ212" s="37">
        <v>1206</v>
      </c>
    </row>
    <row r="213" spans="1:52" ht="15" customHeight="1" x14ac:dyDescent="0.2">
      <c r="A213" s="38"/>
      <c r="B213" s="40"/>
      <c r="C213" s="41"/>
      <c r="D213" s="42" t="str">
        <f>IF(ISERROR(VLOOKUP($C213,'START LİSTE'!$B$6:$G$1026,2,0)),"",VLOOKUP($C213,'START LİSTE'!$B$6:$G$1026,2,0))</f>
        <v/>
      </c>
      <c r="E213" s="43" t="str">
        <f>IF(ISERROR(VLOOKUP($C213,'START LİSTE'!$B$6:$G$1026,4,0)),"",VLOOKUP($C213,'START LİSTE'!$B$6:$G$1026,4,0))</f>
        <v/>
      </c>
      <c r="F213" s="108" t="str">
        <f>IF(ISERROR(VLOOKUP($C213,'FERDİ SONUÇ'!$B$6:$H$1027,6,0)),"",VLOOKUP($C213,'FERDİ SONUÇ'!$B$6:$H$1027,6,0))</f>
        <v/>
      </c>
      <c r="G213" s="43" t="str">
        <f>IF(OR(E213="",F213="DQ", F213="DNF", F213="DNS", F213=""),"-",VLOOKUP(C213,'FERDİ SONUÇ'!$B$6:$H$1027,7,0))</f>
        <v>-</v>
      </c>
      <c r="H213" s="43" t="str">
        <f>IF(OR(E213="",E213="F",F213="DQ", F213="DNF", F213="DNS", F213=""),"-",VLOOKUP(C213,'FERDİ SONUÇ'!$B$6:$H$1027,7,0))</f>
        <v>-</v>
      </c>
      <c r="I213" s="45" t="str">
        <f>IF(ISERROR(SMALL(H210:H215,4)),"-",SMALL(H210:H215,4))</f>
        <v>-</v>
      </c>
      <c r="J213" s="39"/>
      <c r="AZ213" s="37">
        <v>1207</v>
      </c>
    </row>
    <row r="214" spans="1:52" ht="15" customHeight="1" x14ac:dyDescent="0.2">
      <c r="A214" s="38"/>
      <c r="B214" s="40"/>
      <c r="C214" s="41"/>
      <c r="D214" s="42" t="str">
        <f>IF(ISERROR(VLOOKUP($C214,'START LİSTE'!$B$6:$G$1026,2,0)),"",VLOOKUP($C214,'START LİSTE'!$B$6:$G$1026,2,0))</f>
        <v/>
      </c>
      <c r="E214" s="43" t="str">
        <f>IF(ISERROR(VLOOKUP($C214,'START LİSTE'!$B$6:$G$1026,4,0)),"",VLOOKUP($C214,'START LİSTE'!$B$6:$G$1026,4,0))</f>
        <v/>
      </c>
      <c r="F214" s="108" t="str">
        <f>IF(ISERROR(VLOOKUP($C214,'FERDİ SONUÇ'!$B$6:$H$1027,6,0)),"",VLOOKUP($C214,'FERDİ SONUÇ'!$B$6:$H$1027,6,0))</f>
        <v/>
      </c>
      <c r="G214" s="43" t="str">
        <f>IF(OR(E214="",F214="DQ", F214="DNF", F214="DNS", F214=""),"-",VLOOKUP(C214,'FERDİ SONUÇ'!$B$6:$H$1027,7,0))</f>
        <v>-</v>
      </c>
      <c r="H214" s="43" t="str">
        <f>IF(OR(E214="",E214="F",F214="DQ", F214="DNF", F214="DNS", F214=""),"-",VLOOKUP(C214,'FERDİ SONUÇ'!$B$6:$H$1027,7,0))</f>
        <v>-</v>
      </c>
      <c r="I214" s="45" t="str">
        <f>IF(ISERROR(SMALL(H210:H215,5)),"-",SMALL(H210:H215,5))</f>
        <v>-</v>
      </c>
      <c r="J214" s="39"/>
      <c r="AZ214" s="37">
        <v>1208</v>
      </c>
    </row>
    <row r="215" spans="1:52" ht="15" customHeight="1" x14ac:dyDescent="0.2">
      <c r="A215" s="46"/>
      <c r="B215" s="48"/>
      <c r="C215" s="69"/>
      <c r="D215" s="49" t="str">
        <f>IF(ISERROR(VLOOKUP($C215,'START LİSTE'!$B$6:$G$1026,2,0)),"",VLOOKUP($C215,'START LİSTE'!$B$6:$G$1026,2,0))</f>
        <v/>
      </c>
      <c r="E215" s="50" t="str">
        <f>IF(ISERROR(VLOOKUP($C215,'START LİSTE'!$B$6:$G$1026,4,0)),"",VLOOKUP($C215,'START LİSTE'!$B$6:$G$1026,4,0))</f>
        <v/>
      </c>
      <c r="F215" s="109" t="str">
        <f>IF(ISERROR(VLOOKUP($C215,'FERDİ SONUÇ'!$B$6:$H$1027,6,0)),"",VLOOKUP($C215,'FERDİ SONUÇ'!$B$6:$H$1027,6,0))</f>
        <v/>
      </c>
      <c r="G215" s="50" t="str">
        <f>IF(OR(E215="",F215="DQ", F215="DNF", F215="DNS", F215=""),"-",VLOOKUP(C215,'FERDİ SONUÇ'!$B$6:$H$1027,7,0))</f>
        <v>-</v>
      </c>
      <c r="H215" s="50" t="str">
        <f>IF(OR(E215="",E215="F",F215="DQ", F215="DNF", F215="DNS", F215=""),"-",VLOOKUP(C215,'FERDİ SONUÇ'!$B$6:$H$1027,7,0))</f>
        <v>-</v>
      </c>
      <c r="I215" s="52" t="str">
        <f>IF(ISERROR(SMALL(H210:H215,6)),"-",SMALL(H210:H215,6))</f>
        <v>-</v>
      </c>
      <c r="J215" s="47"/>
      <c r="AZ215" s="37">
        <v>1209</v>
      </c>
    </row>
    <row r="216" spans="1:52" ht="15" customHeight="1" x14ac:dyDescent="0.2">
      <c r="A216" s="28"/>
      <c r="B216" s="30"/>
      <c r="C216" s="68"/>
      <c r="D216" s="32" t="str">
        <f>IF(ISERROR(VLOOKUP($C216,'START LİSTE'!$B$6:$G$1026,2,0)),"",VLOOKUP($C216,'START LİSTE'!$B$6:$G$1026,2,0))</f>
        <v/>
      </c>
      <c r="E216" s="33" t="str">
        <f>IF(ISERROR(VLOOKUP($C216,'START LİSTE'!$B$6:$G$1026,4,0)),"",VLOOKUP($C216,'START LİSTE'!$B$6:$G$1026,4,0))</f>
        <v/>
      </c>
      <c r="F216" s="107" t="str">
        <f>IF(ISERROR(VLOOKUP($C216,'FERDİ SONUÇ'!$B$6:$H$1027,6,0)),"",VLOOKUP($C216,'FERDİ SONUÇ'!$B$6:$H$1027,6,0))</f>
        <v/>
      </c>
      <c r="G216" s="33" t="str">
        <f>IF(OR(E216="",F216="DQ", F216="DNF", F216="DNS", F216=""),"-",VLOOKUP(C216,'FERDİ SONUÇ'!$B$6:$H$1027,7,0))</f>
        <v>-</v>
      </c>
      <c r="H216" s="33" t="str">
        <f>IF(OR(E216="",E216="F",F216="DQ", F216="DNF", F216="DNS", F216=""),"-",VLOOKUP(C216,'FERDİ SONUÇ'!$B$6:$H$1027,7,0))</f>
        <v>-</v>
      </c>
      <c r="I216" s="35" t="str">
        <f>IF(ISERROR(SMALL(H216:H221,1)),"-",SMALL(H216:H221,1))</f>
        <v>-</v>
      </c>
      <c r="J216" s="29"/>
      <c r="AZ216" s="37">
        <v>1210</v>
      </c>
    </row>
    <row r="217" spans="1:52" ht="15" customHeight="1" x14ac:dyDescent="0.2">
      <c r="A217" s="38"/>
      <c r="B217" s="40"/>
      <c r="C217" s="41"/>
      <c r="D217" s="42" t="str">
        <f>IF(ISERROR(VLOOKUP($C217,'START LİSTE'!$B$6:$G$1026,2,0)),"",VLOOKUP($C217,'START LİSTE'!$B$6:$G$1026,2,0))</f>
        <v/>
      </c>
      <c r="E217" s="43" t="str">
        <f>IF(ISERROR(VLOOKUP($C217,'START LİSTE'!$B$6:$G$1026,4,0)),"",VLOOKUP($C217,'START LİSTE'!$B$6:$G$1026,4,0))</f>
        <v/>
      </c>
      <c r="F217" s="108" t="str">
        <f>IF(ISERROR(VLOOKUP($C217,'FERDİ SONUÇ'!$B$6:$H$1027,6,0)),"",VLOOKUP($C217,'FERDİ SONUÇ'!$B$6:$H$1027,6,0))</f>
        <v/>
      </c>
      <c r="G217" s="43" t="str">
        <f>IF(OR(E217="",F217="DQ", F217="DNF", F217="DNS", F217=""),"-",VLOOKUP(C217,'FERDİ SONUÇ'!$B$6:$H$1027,7,0))</f>
        <v>-</v>
      </c>
      <c r="H217" s="43" t="str">
        <f>IF(OR(E217="",E217="F",F217="DQ", F217="DNF", F217="DNS", F217=""),"-",VLOOKUP(C217,'FERDİ SONUÇ'!$B$6:$H$1027,7,0))</f>
        <v>-</v>
      </c>
      <c r="I217" s="45" t="str">
        <f>IF(ISERROR(SMALL(H216:H221,2)),"-",SMALL(H216:H221,2))</f>
        <v>-</v>
      </c>
      <c r="J217" s="39"/>
      <c r="AZ217" s="37">
        <v>1211</v>
      </c>
    </row>
    <row r="218" spans="1:52" ht="15" customHeight="1" x14ac:dyDescent="0.2">
      <c r="A218" s="59" t="str">
        <f>IF(AND(B218&lt;&gt;"",J218&lt;&gt;"DQ"),COUNT(J$6:J$365)-(RANK(J218,J$6:J$365)+COUNTIF(J$6:J218,J218))+2,IF(C216&lt;&gt;"",AZ218,""))</f>
        <v/>
      </c>
      <c r="B218" s="40" t="str">
        <f>IF(ISERROR(VLOOKUP(C216,'START LİSTE'!$B$6:$G$1026,3,0)),"",VLOOKUP(C216,'START LİSTE'!$B$6:$G$1026,3,0))</f>
        <v/>
      </c>
      <c r="C218" s="41"/>
      <c r="D218" s="42" t="str">
        <f>IF(ISERROR(VLOOKUP($C218,'START LİSTE'!$B$6:$G$1026,2,0)),"",VLOOKUP($C218,'START LİSTE'!$B$6:$G$1026,2,0))</f>
        <v/>
      </c>
      <c r="E218" s="43" t="str">
        <f>IF(ISERROR(VLOOKUP($C218,'START LİSTE'!$B$6:$G$1026,4,0)),"",VLOOKUP($C218,'START LİSTE'!$B$6:$G$1026,4,0))</f>
        <v/>
      </c>
      <c r="F218" s="108" t="str">
        <f>IF(ISERROR(VLOOKUP($C218,'FERDİ SONUÇ'!$B$6:$H$1027,6,0)),"",VLOOKUP($C218,'FERDİ SONUÇ'!$B$6:$H$1027,6,0))</f>
        <v/>
      </c>
      <c r="G218" s="43" t="str">
        <f>IF(OR(E218="",F218="DQ", F218="DNF", F218="DNS", F218=""),"-",VLOOKUP(C218,'FERDİ SONUÇ'!$B$6:$H$1027,7,0))</f>
        <v>-</v>
      </c>
      <c r="H218" s="43" t="str">
        <f>IF(OR(E218="",E218="F",F218="DQ", F218="DNF", F218="DNS", F218=""),"-",VLOOKUP(C218,'FERDİ SONUÇ'!$B$6:$H$1027,7,0))</f>
        <v>-</v>
      </c>
      <c r="I218" s="45" t="str">
        <f>IF(ISERROR(SMALL(H216:H221,3)),"-",SMALL(H216:H221,3))</f>
        <v>-</v>
      </c>
      <c r="J218" s="58" t="str">
        <f>IF(C216="","",IF(OR(I216="-",I217="-",I218="-",I219="-"),"DQ",SUM(I216,I217,I218,I219)))</f>
        <v/>
      </c>
      <c r="AZ218" s="37">
        <v>1212</v>
      </c>
    </row>
    <row r="219" spans="1:52" ht="15" customHeight="1" x14ac:dyDescent="0.2">
      <c r="A219" s="38"/>
      <c r="B219" s="40"/>
      <c r="C219" s="41"/>
      <c r="D219" s="42" t="str">
        <f>IF(ISERROR(VLOOKUP($C219,'START LİSTE'!$B$6:$G$1026,2,0)),"",VLOOKUP($C219,'START LİSTE'!$B$6:$G$1026,2,0))</f>
        <v/>
      </c>
      <c r="E219" s="43" t="str">
        <f>IF(ISERROR(VLOOKUP($C219,'START LİSTE'!$B$6:$G$1026,4,0)),"",VLOOKUP($C219,'START LİSTE'!$B$6:$G$1026,4,0))</f>
        <v/>
      </c>
      <c r="F219" s="108" t="str">
        <f>IF(ISERROR(VLOOKUP($C219,'FERDİ SONUÇ'!$B$6:$H$1027,6,0)),"",VLOOKUP($C219,'FERDİ SONUÇ'!$B$6:$H$1027,6,0))</f>
        <v/>
      </c>
      <c r="G219" s="43" t="str">
        <f>IF(OR(E219="",F219="DQ", F219="DNF", F219="DNS", F219=""),"-",VLOOKUP(C219,'FERDİ SONUÇ'!$B$6:$H$1027,7,0))</f>
        <v>-</v>
      </c>
      <c r="H219" s="43" t="str">
        <f>IF(OR(E219="",E219="F",F219="DQ", F219="DNF", F219="DNS", F219=""),"-",VLOOKUP(C219,'FERDİ SONUÇ'!$B$6:$H$1027,7,0))</f>
        <v>-</v>
      </c>
      <c r="I219" s="45" t="str">
        <f>IF(ISERROR(SMALL(H216:H221,4)),"-",SMALL(H216:H221,4))</f>
        <v>-</v>
      </c>
      <c r="J219" s="39"/>
      <c r="AZ219" s="37">
        <v>1213</v>
      </c>
    </row>
    <row r="220" spans="1:52" ht="15" customHeight="1" x14ac:dyDescent="0.2">
      <c r="A220" s="38"/>
      <c r="B220" s="40"/>
      <c r="C220" s="41"/>
      <c r="D220" s="42" t="str">
        <f>IF(ISERROR(VLOOKUP($C220,'START LİSTE'!$B$6:$G$1026,2,0)),"",VLOOKUP($C220,'START LİSTE'!$B$6:$G$1026,2,0))</f>
        <v/>
      </c>
      <c r="E220" s="43" t="str">
        <f>IF(ISERROR(VLOOKUP($C220,'START LİSTE'!$B$6:$G$1026,4,0)),"",VLOOKUP($C220,'START LİSTE'!$B$6:$G$1026,4,0))</f>
        <v/>
      </c>
      <c r="F220" s="108" t="str">
        <f>IF(ISERROR(VLOOKUP($C220,'FERDİ SONUÇ'!$B$6:$H$1027,6,0)),"",VLOOKUP($C220,'FERDİ SONUÇ'!$B$6:$H$1027,6,0))</f>
        <v/>
      </c>
      <c r="G220" s="43" t="str">
        <f>IF(OR(E220="",F220="DQ", F220="DNF", F220="DNS", F220=""),"-",VLOOKUP(C220,'FERDİ SONUÇ'!$B$6:$H$1027,7,0))</f>
        <v>-</v>
      </c>
      <c r="H220" s="43" t="str">
        <f>IF(OR(E220="",E220="F",F220="DQ", F220="DNF", F220="DNS", F220=""),"-",VLOOKUP(C220,'FERDİ SONUÇ'!$B$6:$H$1027,7,0))</f>
        <v>-</v>
      </c>
      <c r="I220" s="45" t="str">
        <f>IF(ISERROR(SMALL(H216:H221,5)),"-",SMALL(H216:H221,5))</f>
        <v>-</v>
      </c>
      <c r="J220" s="39"/>
      <c r="AZ220" s="37">
        <v>1214</v>
      </c>
    </row>
    <row r="221" spans="1:52" ht="15" customHeight="1" x14ac:dyDescent="0.2">
      <c r="A221" s="46"/>
      <c r="B221" s="48"/>
      <c r="C221" s="69"/>
      <c r="D221" s="49" t="str">
        <f>IF(ISERROR(VLOOKUP($C221,'START LİSTE'!$B$6:$G$1026,2,0)),"",VLOOKUP($C221,'START LİSTE'!$B$6:$G$1026,2,0))</f>
        <v/>
      </c>
      <c r="E221" s="50" t="str">
        <f>IF(ISERROR(VLOOKUP($C221,'START LİSTE'!$B$6:$G$1026,4,0)),"",VLOOKUP($C221,'START LİSTE'!$B$6:$G$1026,4,0))</f>
        <v/>
      </c>
      <c r="F221" s="109" t="str">
        <f>IF(ISERROR(VLOOKUP($C221,'FERDİ SONUÇ'!$B$6:$H$1027,6,0)),"",VLOOKUP($C221,'FERDİ SONUÇ'!$B$6:$H$1027,6,0))</f>
        <v/>
      </c>
      <c r="G221" s="50" t="str">
        <f>IF(OR(E221="",F221="DQ", F221="DNF", F221="DNS", F221=""),"-",VLOOKUP(C221,'FERDİ SONUÇ'!$B$6:$H$1027,7,0))</f>
        <v>-</v>
      </c>
      <c r="H221" s="50" t="str">
        <f>IF(OR(E221="",E221="F",F221="DQ", F221="DNF", F221="DNS", F221=""),"-",VLOOKUP(C221,'FERDİ SONUÇ'!$B$6:$H$1027,7,0))</f>
        <v>-</v>
      </c>
      <c r="I221" s="52" t="str">
        <f>IF(ISERROR(SMALL(H216:H221,6)),"-",SMALL(H216:H221,6))</f>
        <v>-</v>
      </c>
      <c r="J221" s="47"/>
      <c r="AZ221" s="37">
        <v>1215</v>
      </c>
    </row>
    <row r="222" spans="1:52" ht="15" customHeight="1" x14ac:dyDescent="0.2">
      <c r="A222" s="28"/>
      <c r="B222" s="30"/>
      <c r="C222" s="68"/>
      <c r="D222" s="32" t="str">
        <f>IF(ISERROR(VLOOKUP($C222,'START LİSTE'!$B$6:$G$1026,2,0)),"",VLOOKUP($C222,'START LİSTE'!$B$6:$G$1026,2,0))</f>
        <v/>
      </c>
      <c r="E222" s="33" t="str">
        <f>IF(ISERROR(VLOOKUP($C222,'START LİSTE'!$B$6:$G$1026,4,0)),"",VLOOKUP($C222,'START LİSTE'!$B$6:$G$1026,4,0))</f>
        <v/>
      </c>
      <c r="F222" s="107" t="str">
        <f>IF(ISERROR(VLOOKUP($C222,'FERDİ SONUÇ'!$B$6:$H$1027,6,0)),"",VLOOKUP($C222,'FERDİ SONUÇ'!$B$6:$H$1027,6,0))</f>
        <v/>
      </c>
      <c r="G222" s="33" t="str">
        <f>IF(OR(E222="",F222="DQ", F222="DNF", F222="DNS", F222=""),"-",VLOOKUP(C222,'FERDİ SONUÇ'!$B$6:$H$1027,7,0))</f>
        <v>-</v>
      </c>
      <c r="H222" s="33" t="str">
        <f>IF(OR(E222="",E222="F",F222="DQ", F222="DNF", F222="DNS", F222=""),"-",VLOOKUP(C222,'FERDİ SONUÇ'!$B$6:$H$1027,7,0))</f>
        <v>-</v>
      </c>
      <c r="I222" s="35" t="str">
        <f>IF(ISERROR(SMALL(H222:H227,1)),"-",SMALL(H222:H227,1))</f>
        <v>-</v>
      </c>
      <c r="J222" s="29"/>
      <c r="AZ222" s="37">
        <v>1216</v>
      </c>
    </row>
    <row r="223" spans="1:52" ht="15" customHeight="1" x14ac:dyDescent="0.2">
      <c r="A223" s="38"/>
      <c r="B223" s="40"/>
      <c r="C223" s="41"/>
      <c r="D223" s="42" t="str">
        <f>IF(ISERROR(VLOOKUP($C223,'START LİSTE'!$B$6:$G$1026,2,0)),"",VLOOKUP($C223,'START LİSTE'!$B$6:$G$1026,2,0))</f>
        <v/>
      </c>
      <c r="E223" s="43" t="str">
        <f>IF(ISERROR(VLOOKUP($C223,'START LİSTE'!$B$6:$G$1026,4,0)),"",VLOOKUP($C223,'START LİSTE'!$B$6:$G$1026,4,0))</f>
        <v/>
      </c>
      <c r="F223" s="108" t="str">
        <f>IF(ISERROR(VLOOKUP($C223,'FERDİ SONUÇ'!$B$6:$H$1027,6,0)),"",VLOOKUP($C223,'FERDİ SONUÇ'!$B$6:$H$1027,6,0))</f>
        <v/>
      </c>
      <c r="G223" s="43" t="str">
        <f>IF(OR(E223="",F223="DQ", F223="DNF", F223="DNS", F223=""),"-",VLOOKUP(C223,'FERDİ SONUÇ'!$B$6:$H$1027,7,0))</f>
        <v>-</v>
      </c>
      <c r="H223" s="43" t="str">
        <f>IF(OR(E223="",E223="F",F223="DQ", F223="DNF", F223="DNS", F223=""),"-",VLOOKUP(C223,'FERDİ SONUÇ'!$B$6:$H$1027,7,0))</f>
        <v>-</v>
      </c>
      <c r="I223" s="45" t="str">
        <f>IF(ISERROR(SMALL(H222:H227,2)),"-",SMALL(H222:H227,2))</f>
        <v>-</v>
      </c>
      <c r="J223" s="39"/>
      <c r="AZ223" s="37">
        <v>1217</v>
      </c>
    </row>
    <row r="224" spans="1:52" ht="15" customHeight="1" x14ac:dyDescent="0.2">
      <c r="A224" s="59" t="str">
        <f>IF(AND(B224&lt;&gt;"",J224&lt;&gt;"DQ"),COUNT(J$6:J$365)-(RANK(J224,J$6:J$365)+COUNTIF(J$6:J224,J224))+2,IF(C222&lt;&gt;"",AZ224,""))</f>
        <v/>
      </c>
      <c r="B224" s="40" t="str">
        <f>IF(ISERROR(VLOOKUP(C222,'START LİSTE'!$B$6:$G$1026,3,0)),"",VLOOKUP(C222,'START LİSTE'!$B$6:$G$1026,3,0))</f>
        <v/>
      </c>
      <c r="C224" s="41"/>
      <c r="D224" s="42" t="str">
        <f>IF(ISERROR(VLOOKUP($C224,'START LİSTE'!$B$6:$G$1026,2,0)),"",VLOOKUP($C224,'START LİSTE'!$B$6:$G$1026,2,0))</f>
        <v/>
      </c>
      <c r="E224" s="43" t="str">
        <f>IF(ISERROR(VLOOKUP($C224,'START LİSTE'!$B$6:$G$1026,4,0)),"",VLOOKUP($C224,'START LİSTE'!$B$6:$G$1026,4,0))</f>
        <v/>
      </c>
      <c r="F224" s="108" t="str">
        <f>IF(ISERROR(VLOOKUP($C224,'FERDİ SONUÇ'!$B$6:$H$1027,6,0)),"",VLOOKUP($C224,'FERDİ SONUÇ'!$B$6:$H$1027,6,0))</f>
        <v/>
      </c>
      <c r="G224" s="43" t="str">
        <f>IF(OR(E224="",F224="DQ", F224="DNF", F224="DNS", F224=""),"-",VLOOKUP(C224,'FERDİ SONUÇ'!$B$6:$H$1027,7,0))</f>
        <v>-</v>
      </c>
      <c r="H224" s="43" t="str">
        <f>IF(OR(E224="",E224="F",F224="DQ", F224="DNF", F224="DNS", F224=""),"-",VLOOKUP(C224,'FERDİ SONUÇ'!$B$6:$H$1027,7,0))</f>
        <v>-</v>
      </c>
      <c r="I224" s="45" t="str">
        <f>IF(ISERROR(SMALL(H222:H227,3)),"-",SMALL(H222:H227,3))</f>
        <v>-</v>
      </c>
      <c r="J224" s="58" t="str">
        <f>IF(C222="","",IF(OR(I222="-",I223="-",I224="-",I225="-"),"DQ",SUM(I222,I223,I224,I225)))</f>
        <v/>
      </c>
      <c r="AZ224" s="37">
        <v>1218</v>
      </c>
    </row>
    <row r="225" spans="1:52" ht="15" customHeight="1" x14ac:dyDescent="0.2">
      <c r="A225" s="38"/>
      <c r="B225" s="40"/>
      <c r="C225" s="41"/>
      <c r="D225" s="42" t="str">
        <f>IF(ISERROR(VLOOKUP($C225,'START LİSTE'!$B$6:$G$1026,2,0)),"",VLOOKUP($C225,'START LİSTE'!$B$6:$G$1026,2,0))</f>
        <v/>
      </c>
      <c r="E225" s="43" t="str">
        <f>IF(ISERROR(VLOOKUP($C225,'START LİSTE'!$B$6:$G$1026,4,0)),"",VLOOKUP($C225,'START LİSTE'!$B$6:$G$1026,4,0))</f>
        <v/>
      </c>
      <c r="F225" s="108" t="str">
        <f>IF(ISERROR(VLOOKUP($C225,'FERDİ SONUÇ'!$B$6:$H$1027,6,0)),"",VLOOKUP($C225,'FERDİ SONUÇ'!$B$6:$H$1027,6,0))</f>
        <v/>
      </c>
      <c r="G225" s="43" t="str">
        <f>IF(OR(E225="",F225="DQ", F225="DNF", F225="DNS", F225=""),"-",VLOOKUP(C225,'FERDİ SONUÇ'!$B$6:$H$1027,7,0))</f>
        <v>-</v>
      </c>
      <c r="H225" s="43" t="str">
        <f>IF(OR(E225="",E225="F",F225="DQ", F225="DNF", F225="DNS", F225=""),"-",VLOOKUP(C225,'FERDİ SONUÇ'!$B$6:$H$1027,7,0))</f>
        <v>-</v>
      </c>
      <c r="I225" s="45" t="str">
        <f>IF(ISERROR(SMALL(H222:H227,4)),"-",SMALL(H222:H227,4))</f>
        <v>-</v>
      </c>
      <c r="J225" s="39"/>
      <c r="AZ225" s="37">
        <v>1219</v>
      </c>
    </row>
    <row r="226" spans="1:52" ht="15" customHeight="1" x14ac:dyDescent="0.2">
      <c r="A226" s="38"/>
      <c r="B226" s="40"/>
      <c r="C226" s="41"/>
      <c r="D226" s="42" t="str">
        <f>IF(ISERROR(VLOOKUP($C226,'START LİSTE'!$B$6:$G$1026,2,0)),"",VLOOKUP($C226,'START LİSTE'!$B$6:$G$1026,2,0))</f>
        <v/>
      </c>
      <c r="E226" s="43" t="str">
        <f>IF(ISERROR(VLOOKUP($C226,'START LİSTE'!$B$6:$G$1026,4,0)),"",VLOOKUP($C226,'START LİSTE'!$B$6:$G$1026,4,0))</f>
        <v/>
      </c>
      <c r="F226" s="108" t="str">
        <f>IF(ISERROR(VLOOKUP($C226,'FERDİ SONUÇ'!$B$6:$H$1027,6,0)),"",VLOOKUP($C226,'FERDİ SONUÇ'!$B$6:$H$1027,6,0))</f>
        <v/>
      </c>
      <c r="G226" s="43" t="str">
        <f>IF(OR(E226="",F226="DQ", F226="DNF", F226="DNS", F226=""),"-",VLOOKUP(C226,'FERDİ SONUÇ'!$B$6:$H$1027,7,0))</f>
        <v>-</v>
      </c>
      <c r="H226" s="43" t="str">
        <f>IF(OR(E226="",E226="F",F226="DQ", F226="DNF", F226="DNS", F226=""),"-",VLOOKUP(C226,'FERDİ SONUÇ'!$B$6:$H$1027,7,0))</f>
        <v>-</v>
      </c>
      <c r="I226" s="45" t="str">
        <f>IF(ISERROR(SMALL(H222:H227,5)),"-",SMALL(H222:H227,5))</f>
        <v>-</v>
      </c>
      <c r="J226" s="39"/>
      <c r="AZ226" s="37">
        <v>1220</v>
      </c>
    </row>
    <row r="227" spans="1:52" ht="15" customHeight="1" x14ac:dyDescent="0.2">
      <c r="A227" s="46"/>
      <c r="B227" s="48"/>
      <c r="C227" s="69"/>
      <c r="D227" s="49" t="str">
        <f>IF(ISERROR(VLOOKUP($C227,'START LİSTE'!$B$6:$G$1026,2,0)),"",VLOOKUP($C227,'START LİSTE'!$B$6:$G$1026,2,0))</f>
        <v/>
      </c>
      <c r="E227" s="50" t="str">
        <f>IF(ISERROR(VLOOKUP($C227,'START LİSTE'!$B$6:$G$1026,4,0)),"",VLOOKUP($C227,'START LİSTE'!$B$6:$G$1026,4,0))</f>
        <v/>
      </c>
      <c r="F227" s="109" t="str">
        <f>IF(ISERROR(VLOOKUP($C227,'FERDİ SONUÇ'!$B$6:$H$1027,6,0)),"",VLOOKUP($C227,'FERDİ SONUÇ'!$B$6:$H$1027,6,0))</f>
        <v/>
      </c>
      <c r="G227" s="50" t="str">
        <f>IF(OR(E227="",F227="DQ", F227="DNF", F227="DNS", F227=""),"-",VLOOKUP(C227,'FERDİ SONUÇ'!$B$6:$H$1027,7,0))</f>
        <v>-</v>
      </c>
      <c r="H227" s="50" t="str">
        <f>IF(OR(E227="",E227="F",F227="DQ", F227="DNF", F227="DNS", F227=""),"-",VLOOKUP(C227,'FERDİ SONUÇ'!$B$6:$H$1027,7,0))</f>
        <v>-</v>
      </c>
      <c r="I227" s="52" t="str">
        <f>IF(ISERROR(SMALL(H222:H227,6)),"-",SMALL(H222:H227,6))</f>
        <v>-</v>
      </c>
      <c r="J227" s="47"/>
      <c r="AZ227" s="37">
        <v>1221</v>
      </c>
    </row>
    <row r="228" spans="1:52" ht="15" customHeight="1" x14ac:dyDescent="0.2">
      <c r="A228" s="28"/>
      <c r="B228" s="30"/>
      <c r="C228" s="68"/>
      <c r="D228" s="32" t="str">
        <f>IF(ISERROR(VLOOKUP($C228,'START LİSTE'!$B$6:$G$1026,2,0)),"",VLOOKUP($C228,'START LİSTE'!$B$6:$G$1026,2,0))</f>
        <v/>
      </c>
      <c r="E228" s="33" t="str">
        <f>IF(ISERROR(VLOOKUP($C228,'START LİSTE'!$B$6:$G$1026,4,0)),"",VLOOKUP($C228,'START LİSTE'!$B$6:$G$1026,4,0))</f>
        <v/>
      </c>
      <c r="F228" s="107" t="str">
        <f>IF(ISERROR(VLOOKUP($C228,'FERDİ SONUÇ'!$B$6:$H$1027,6,0)),"",VLOOKUP($C228,'FERDİ SONUÇ'!$B$6:$H$1027,6,0))</f>
        <v/>
      </c>
      <c r="G228" s="33" t="str">
        <f>IF(OR(E228="",F228="DQ", F228="DNF", F228="DNS", F228=""),"-",VLOOKUP(C228,'FERDİ SONUÇ'!$B$6:$H$1027,7,0))</f>
        <v>-</v>
      </c>
      <c r="H228" s="33" t="str">
        <f>IF(OR(E228="",E228="F",F228="DQ", F228="DNF", F228="DNS", F228=""),"-",VLOOKUP(C228,'FERDİ SONUÇ'!$B$6:$H$1027,7,0))</f>
        <v>-</v>
      </c>
      <c r="I228" s="35" t="str">
        <f>IF(ISERROR(SMALL(H228:H233,1)),"-",SMALL(H228:H233,1))</f>
        <v>-</v>
      </c>
      <c r="J228" s="29"/>
      <c r="AZ228" s="37">
        <v>1222</v>
      </c>
    </row>
    <row r="229" spans="1:52" ht="15" customHeight="1" x14ac:dyDescent="0.2">
      <c r="A229" s="38"/>
      <c r="B229" s="40"/>
      <c r="C229" s="41"/>
      <c r="D229" s="42" t="str">
        <f>IF(ISERROR(VLOOKUP($C229,'START LİSTE'!$B$6:$G$1026,2,0)),"",VLOOKUP($C229,'START LİSTE'!$B$6:$G$1026,2,0))</f>
        <v/>
      </c>
      <c r="E229" s="43" t="str">
        <f>IF(ISERROR(VLOOKUP($C229,'START LİSTE'!$B$6:$G$1026,4,0)),"",VLOOKUP($C229,'START LİSTE'!$B$6:$G$1026,4,0))</f>
        <v/>
      </c>
      <c r="F229" s="108" t="str">
        <f>IF(ISERROR(VLOOKUP($C229,'FERDİ SONUÇ'!$B$6:$H$1027,6,0)),"",VLOOKUP($C229,'FERDİ SONUÇ'!$B$6:$H$1027,6,0))</f>
        <v/>
      </c>
      <c r="G229" s="43" t="str">
        <f>IF(OR(E229="",F229="DQ", F229="DNF", F229="DNS", F229=""),"-",VLOOKUP(C229,'FERDİ SONUÇ'!$B$6:$H$1027,7,0))</f>
        <v>-</v>
      </c>
      <c r="H229" s="43" t="str">
        <f>IF(OR(E229="",E229="F",F229="DQ", F229="DNF", F229="DNS", F229=""),"-",VLOOKUP(C229,'FERDİ SONUÇ'!$B$6:$H$1027,7,0))</f>
        <v>-</v>
      </c>
      <c r="I229" s="45" t="str">
        <f>IF(ISERROR(SMALL(H228:H233,2)),"-",SMALL(H228:H233,2))</f>
        <v>-</v>
      </c>
      <c r="J229" s="39"/>
      <c r="AZ229" s="37">
        <v>1223</v>
      </c>
    </row>
    <row r="230" spans="1:52" ht="15" customHeight="1" x14ac:dyDescent="0.2">
      <c r="A230" s="59" t="str">
        <f>IF(AND(B230&lt;&gt;"",J230&lt;&gt;"DQ"),COUNT(J$6:J$365)-(RANK(J230,J$6:J$365)+COUNTIF(J$6:J230,J230))+2,IF(C228&lt;&gt;"",AZ230,""))</f>
        <v/>
      </c>
      <c r="B230" s="40" t="str">
        <f>IF(ISERROR(VLOOKUP(C228,'START LİSTE'!$B$6:$G$1026,3,0)),"",VLOOKUP(C228,'START LİSTE'!$B$6:$G$1026,3,0))</f>
        <v/>
      </c>
      <c r="C230" s="41"/>
      <c r="D230" s="42" t="str">
        <f>IF(ISERROR(VLOOKUP($C230,'START LİSTE'!$B$6:$G$1026,2,0)),"",VLOOKUP($C230,'START LİSTE'!$B$6:$G$1026,2,0))</f>
        <v/>
      </c>
      <c r="E230" s="43" t="str">
        <f>IF(ISERROR(VLOOKUP($C230,'START LİSTE'!$B$6:$G$1026,4,0)),"",VLOOKUP($C230,'START LİSTE'!$B$6:$G$1026,4,0))</f>
        <v/>
      </c>
      <c r="F230" s="108" t="str">
        <f>IF(ISERROR(VLOOKUP($C230,'FERDİ SONUÇ'!$B$6:$H$1027,6,0)),"",VLOOKUP($C230,'FERDİ SONUÇ'!$B$6:$H$1027,6,0))</f>
        <v/>
      </c>
      <c r="G230" s="43" t="str">
        <f>IF(OR(E230="",F230="DQ", F230="DNF", F230="DNS", F230=""),"-",VLOOKUP(C230,'FERDİ SONUÇ'!$B$6:$H$1027,7,0))</f>
        <v>-</v>
      </c>
      <c r="H230" s="43" t="str">
        <f>IF(OR(E230="",E230="F",F230="DQ", F230="DNF", F230="DNS", F230=""),"-",VLOOKUP(C230,'FERDİ SONUÇ'!$B$6:$H$1027,7,0))</f>
        <v>-</v>
      </c>
      <c r="I230" s="45" t="str">
        <f>IF(ISERROR(SMALL(H228:H233,3)),"-",SMALL(H228:H233,3))</f>
        <v>-</v>
      </c>
      <c r="J230" s="58" t="str">
        <f>IF(C228="","",IF(OR(I228="-",I229="-",I230="-",I231="-"),"DQ",SUM(I228,I229,I230,I231)))</f>
        <v/>
      </c>
      <c r="AZ230" s="37">
        <v>1224</v>
      </c>
    </row>
    <row r="231" spans="1:52" ht="15" customHeight="1" x14ac:dyDescent="0.2">
      <c r="A231" s="38"/>
      <c r="B231" s="40"/>
      <c r="C231" s="41"/>
      <c r="D231" s="42" t="str">
        <f>IF(ISERROR(VLOOKUP($C231,'START LİSTE'!$B$6:$G$1026,2,0)),"",VLOOKUP($C231,'START LİSTE'!$B$6:$G$1026,2,0))</f>
        <v/>
      </c>
      <c r="E231" s="43" t="str">
        <f>IF(ISERROR(VLOOKUP($C231,'START LİSTE'!$B$6:$G$1026,4,0)),"",VLOOKUP($C231,'START LİSTE'!$B$6:$G$1026,4,0))</f>
        <v/>
      </c>
      <c r="F231" s="108" t="str">
        <f>IF(ISERROR(VLOOKUP($C231,'FERDİ SONUÇ'!$B$6:$H$1027,6,0)),"",VLOOKUP($C231,'FERDİ SONUÇ'!$B$6:$H$1027,6,0))</f>
        <v/>
      </c>
      <c r="G231" s="43" t="str">
        <f>IF(OR(E231="",F231="DQ", F231="DNF", F231="DNS", F231=""),"-",VLOOKUP(C231,'FERDİ SONUÇ'!$B$6:$H$1027,7,0))</f>
        <v>-</v>
      </c>
      <c r="H231" s="43" t="str">
        <f>IF(OR(E231="",E231="F",F231="DQ", F231="DNF", F231="DNS", F231=""),"-",VLOOKUP(C231,'FERDİ SONUÇ'!$B$6:$H$1027,7,0))</f>
        <v>-</v>
      </c>
      <c r="I231" s="45" t="str">
        <f>IF(ISERROR(SMALL(H228:H233,4)),"-",SMALL(H228:H233,4))</f>
        <v>-</v>
      </c>
      <c r="J231" s="39"/>
      <c r="AZ231" s="37">
        <v>1225</v>
      </c>
    </row>
    <row r="232" spans="1:52" ht="15" customHeight="1" x14ac:dyDescent="0.2">
      <c r="A232" s="38"/>
      <c r="B232" s="40"/>
      <c r="C232" s="41"/>
      <c r="D232" s="42" t="str">
        <f>IF(ISERROR(VLOOKUP($C232,'START LİSTE'!$B$6:$G$1026,2,0)),"",VLOOKUP($C232,'START LİSTE'!$B$6:$G$1026,2,0))</f>
        <v/>
      </c>
      <c r="E232" s="43" t="str">
        <f>IF(ISERROR(VLOOKUP($C232,'START LİSTE'!$B$6:$G$1026,4,0)),"",VLOOKUP($C232,'START LİSTE'!$B$6:$G$1026,4,0))</f>
        <v/>
      </c>
      <c r="F232" s="108" t="str">
        <f>IF(ISERROR(VLOOKUP($C232,'FERDİ SONUÇ'!$B$6:$H$1027,6,0)),"",VLOOKUP($C232,'FERDİ SONUÇ'!$B$6:$H$1027,6,0))</f>
        <v/>
      </c>
      <c r="G232" s="43" t="str">
        <f>IF(OR(E232="",F232="DQ", F232="DNF", F232="DNS", F232=""),"-",VLOOKUP(C232,'FERDİ SONUÇ'!$B$6:$H$1027,7,0))</f>
        <v>-</v>
      </c>
      <c r="H232" s="43" t="str">
        <f>IF(OR(E232="",E232="F",F232="DQ", F232="DNF", F232="DNS", F232=""),"-",VLOOKUP(C232,'FERDİ SONUÇ'!$B$6:$H$1027,7,0))</f>
        <v>-</v>
      </c>
      <c r="I232" s="45" t="str">
        <f>IF(ISERROR(SMALL(H228:H233,5)),"-",SMALL(H228:H233,5))</f>
        <v>-</v>
      </c>
      <c r="J232" s="39"/>
      <c r="AZ232" s="37">
        <v>1226</v>
      </c>
    </row>
    <row r="233" spans="1:52" ht="15" customHeight="1" x14ac:dyDescent="0.2">
      <c r="A233" s="46"/>
      <c r="B233" s="48"/>
      <c r="C233" s="69"/>
      <c r="D233" s="49" t="str">
        <f>IF(ISERROR(VLOOKUP($C233,'START LİSTE'!$B$6:$G$1026,2,0)),"",VLOOKUP($C233,'START LİSTE'!$B$6:$G$1026,2,0))</f>
        <v/>
      </c>
      <c r="E233" s="50" t="str">
        <f>IF(ISERROR(VLOOKUP($C233,'START LİSTE'!$B$6:$G$1026,4,0)),"",VLOOKUP($C233,'START LİSTE'!$B$6:$G$1026,4,0))</f>
        <v/>
      </c>
      <c r="F233" s="109" t="str">
        <f>IF(ISERROR(VLOOKUP($C233,'FERDİ SONUÇ'!$B$6:$H$1027,6,0)),"",VLOOKUP($C233,'FERDİ SONUÇ'!$B$6:$H$1027,6,0))</f>
        <v/>
      </c>
      <c r="G233" s="50" t="str">
        <f>IF(OR(E233="",F233="DQ", F233="DNF", F233="DNS", F233=""),"-",VLOOKUP(C233,'FERDİ SONUÇ'!$B$6:$H$1027,7,0))</f>
        <v>-</v>
      </c>
      <c r="H233" s="50" t="str">
        <f>IF(OR(E233="",E233="F",F233="DQ", F233="DNF", F233="DNS", F233=""),"-",VLOOKUP(C233,'FERDİ SONUÇ'!$B$6:$H$1027,7,0))</f>
        <v>-</v>
      </c>
      <c r="I233" s="52" t="str">
        <f>IF(ISERROR(SMALL(H228:H233,6)),"-",SMALL(H228:H233,6))</f>
        <v>-</v>
      </c>
      <c r="J233" s="47"/>
      <c r="AZ233" s="37">
        <v>1227</v>
      </c>
    </row>
    <row r="234" spans="1:52" ht="15" customHeight="1" x14ac:dyDescent="0.2">
      <c r="A234" s="28"/>
      <c r="B234" s="30"/>
      <c r="C234" s="68"/>
      <c r="D234" s="32" t="str">
        <f>IF(ISERROR(VLOOKUP($C234,'START LİSTE'!$B$6:$G$1026,2,0)),"",VLOOKUP($C234,'START LİSTE'!$B$6:$G$1026,2,0))</f>
        <v/>
      </c>
      <c r="E234" s="33" t="str">
        <f>IF(ISERROR(VLOOKUP($C234,'START LİSTE'!$B$6:$G$1026,4,0)),"",VLOOKUP($C234,'START LİSTE'!$B$6:$G$1026,4,0))</f>
        <v/>
      </c>
      <c r="F234" s="107" t="str">
        <f>IF(ISERROR(VLOOKUP($C234,'FERDİ SONUÇ'!$B$6:$H$1027,6,0)),"",VLOOKUP($C234,'FERDİ SONUÇ'!$B$6:$H$1027,6,0))</f>
        <v/>
      </c>
      <c r="G234" s="33" t="str">
        <f>IF(OR(E234="",F234="DQ", F234="DNF", F234="DNS", F234=""),"-",VLOOKUP(C234,'FERDİ SONUÇ'!$B$6:$H$1027,7,0))</f>
        <v>-</v>
      </c>
      <c r="H234" s="33" t="str">
        <f>IF(OR(E234="",E234="F",F234="DQ", F234="DNF", F234="DNS", F234=""),"-",VLOOKUP(C234,'FERDİ SONUÇ'!$B$6:$H$1027,7,0))</f>
        <v>-</v>
      </c>
      <c r="I234" s="35" t="str">
        <f>IF(ISERROR(SMALL(H234:H239,1)),"-",SMALL(H234:H239,1))</f>
        <v>-</v>
      </c>
      <c r="J234" s="29"/>
      <c r="AZ234" s="37">
        <v>1228</v>
      </c>
    </row>
    <row r="235" spans="1:52" ht="15" customHeight="1" x14ac:dyDescent="0.2">
      <c r="A235" s="38"/>
      <c r="B235" s="40"/>
      <c r="C235" s="41"/>
      <c r="D235" s="42" t="str">
        <f>IF(ISERROR(VLOOKUP($C235,'START LİSTE'!$B$6:$G$1026,2,0)),"",VLOOKUP($C235,'START LİSTE'!$B$6:$G$1026,2,0))</f>
        <v/>
      </c>
      <c r="E235" s="43" t="str">
        <f>IF(ISERROR(VLOOKUP($C235,'START LİSTE'!$B$6:$G$1026,4,0)),"",VLOOKUP($C235,'START LİSTE'!$B$6:$G$1026,4,0))</f>
        <v/>
      </c>
      <c r="F235" s="108" t="str">
        <f>IF(ISERROR(VLOOKUP($C235,'FERDİ SONUÇ'!$B$6:$H$1027,6,0)),"",VLOOKUP($C235,'FERDİ SONUÇ'!$B$6:$H$1027,6,0))</f>
        <v/>
      </c>
      <c r="G235" s="43" t="str">
        <f>IF(OR(E235="",F235="DQ", F235="DNF", F235="DNS", F235=""),"-",VLOOKUP(C235,'FERDİ SONUÇ'!$B$6:$H$1027,7,0))</f>
        <v>-</v>
      </c>
      <c r="H235" s="43" t="str">
        <f>IF(OR(E235="",E235="F",F235="DQ", F235="DNF", F235="DNS", F235=""),"-",VLOOKUP(C235,'FERDİ SONUÇ'!$B$6:$H$1027,7,0))</f>
        <v>-</v>
      </c>
      <c r="I235" s="45" t="str">
        <f>IF(ISERROR(SMALL(H234:H239,2)),"-",SMALL(H234:H239,2))</f>
        <v>-</v>
      </c>
      <c r="J235" s="39"/>
      <c r="AZ235" s="37">
        <v>1229</v>
      </c>
    </row>
    <row r="236" spans="1:52" ht="15" customHeight="1" x14ac:dyDescent="0.2">
      <c r="A236" s="59" t="str">
        <f>IF(AND(B236&lt;&gt;"",J236&lt;&gt;"DQ"),COUNT(J$6:J$365)-(RANK(J236,J$6:J$365)+COUNTIF(J$6:J236,J236))+2,IF(C234&lt;&gt;"",AZ236,""))</f>
        <v/>
      </c>
      <c r="B236" s="40" t="str">
        <f>IF(ISERROR(VLOOKUP(C234,'START LİSTE'!$B$6:$G$1026,3,0)),"",VLOOKUP(C234,'START LİSTE'!$B$6:$G$1026,3,0))</f>
        <v/>
      </c>
      <c r="C236" s="41"/>
      <c r="D236" s="42" t="str">
        <f>IF(ISERROR(VLOOKUP($C236,'START LİSTE'!$B$6:$G$1026,2,0)),"",VLOOKUP($C236,'START LİSTE'!$B$6:$G$1026,2,0))</f>
        <v/>
      </c>
      <c r="E236" s="43" t="str">
        <f>IF(ISERROR(VLOOKUP($C236,'START LİSTE'!$B$6:$G$1026,4,0)),"",VLOOKUP($C236,'START LİSTE'!$B$6:$G$1026,4,0))</f>
        <v/>
      </c>
      <c r="F236" s="108" t="str">
        <f>IF(ISERROR(VLOOKUP($C236,'FERDİ SONUÇ'!$B$6:$H$1027,6,0)),"",VLOOKUP($C236,'FERDİ SONUÇ'!$B$6:$H$1027,6,0))</f>
        <v/>
      </c>
      <c r="G236" s="43" t="str">
        <f>IF(OR(E236="",F236="DQ", F236="DNF", F236="DNS", F236=""),"-",VLOOKUP(C236,'FERDİ SONUÇ'!$B$6:$H$1027,7,0))</f>
        <v>-</v>
      </c>
      <c r="H236" s="43" t="str">
        <f>IF(OR(E236="",E236="F",F236="DQ", F236="DNF", F236="DNS", F236=""),"-",VLOOKUP(C236,'FERDİ SONUÇ'!$B$6:$H$1027,7,0))</f>
        <v>-</v>
      </c>
      <c r="I236" s="45" t="str">
        <f>IF(ISERROR(SMALL(H234:H239,3)),"-",SMALL(H234:H239,3))</f>
        <v>-</v>
      </c>
      <c r="J236" s="58" t="str">
        <f>IF(C234="","",IF(OR(I234="-",I235="-",I236="-",I237="-"),"DQ",SUM(I234,I235,I236,I237)))</f>
        <v/>
      </c>
      <c r="AZ236" s="37">
        <v>1230</v>
      </c>
    </row>
    <row r="237" spans="1:52" ht="15" customHeight="1" x14ac:dyDescent="0.2">
      <c r="A237" s="38"/>
      <c r="B237" s="40"/>
      <c r="C237" s="41"/>
      <c r="D237" s="42" t="str">
        <f>IF(ISERROR(VLOOKUP($C237,'START LİSTE'!$B$6:$G$1026,2,0)),"",VLOOKUP($C237,'START LİSTE'!$B$6:$G$1026,2,0))</f>
        <v/>
      </c>
      <c r="E237" s="43" t="str">
        <f>IF(ISERROR(VLOOKUP($C237,'START LİSTE'!$B$6:$G$1026,4,0)),"",VLOOKUP($C237,'START LİSTE'!$B$6:$G$1026,4,0))</f>
        <v/>
      </c>
      <c r="F237" s="108" t="str">
        <f>IF(ISERROR(VLOOKUP($C237,'FERDİ SONUÇ'!$B$6:$H$1027,6,0)),"",VLOOKUP($C237,'FERDİ SONUÇ'!$B$6:$H$1027,6,0))</f>
        <v/>
      </c>
      <c r="G237" s="43" t="str">
        <f>IF(OR(E237="",F237="DQ", F237="DNF", F237="DNS", F237=""),"-",VLOOKUP(C237,'FERDİ SONUÇ'!$B$6:$H$1027,7,0))</f>
        <v>-</v>
      </c>
      <c r="H237" s="43" t="str">
        <f>IF(OR(E237="",E237="F",F237="DQ", F237="DNF", F237="DNS", F237=""),"-",VLOOKUP(C237,'FERDİ SONUÇ'!$B$6:$H$1027,7,0))</f>
        <v>-</v>
      </c>
      <c r="I237" s="45" t="str">
        <f>IF(ISERROR(SMALL(H234:H239,4)),"-",SMALL(H234:H239,4))</f>
        <v>-</v>
      </c>
      <c r="J237" s="39"/>
      <c r="AZ237" s="37">
        <v>1231</v>
      </c>
    </row>
    <row r="238" spans="1:52" ht="15" customHeight="1" x14ac:dyDescent="0.2">
      <c r="A238" s="38"/>
      <c r="B238" s="40"/>
      <c r="C238" s="41"/>
      <c r="D238" s="42" t="str">
        <f>IF(ISERROR(VLOOKUP($C238,'START LİSTE'!$B$6:$G$1026,2,0)),"",VLOOKUP($C238,'START LİSTE'!$B$6:$G$1026,2,0))</f>
        <v/>
      </c>
      <c r="E238" s="43" t="str">
        <f>IF(ISERROR(VLOOKUP($C238,'START LİSTE'!$B$6:$G$1026,4,0)),"",VLOOKUP($C238,'START LİSTE'!$B$6:$G$1026,4,0))</f>
        <v/>
      </c>
      <c r="F238" s="108" t="str">
        <f>IF(ISERROR(VLOOKUP($C238,'FERDİ SONUÇ'!$B$6:$H$1027,6,0)),"",VLOOKUP($C238,'FERDİ SONUÇ'!$B$6:$H$1027,6,0))</f>
        <v/>
      </c>
      <c r="G238" s="43" t="str">
        <f>IF(OR(E238="",F238="DQ", F238="DNF", F238="DNS", F238=""),"-",VLOOKUP(C238,'FERDİ SONUÇ'!$B$6:$H$1027,7,0))</f>
        <v>-</v>
      </c>
      <c r="H238" s="43" t="str">
        <f>IF(OR(E238="",E238="F",F238="DQ", F238="DNF", F238="DNS", F238=""),"-",VLOOKUP(C238,'FERDİ SONUÇ'!$B$6:$H$1027,7,0))</f>
        <v>-</v>
      </c>
      <c r="I238" s="45" t="str">
        <f>IF(ISERROR(SMALL(H234:H239,5)),"-",SMALL(H234:H239,5))</f>
        <v>-</v>
      </c>
      <c r="J238" s="39"/>
      <c r="AZ238" s="37">
        <v>1232</v>
      </c>
    </row>
    <row r="239" spans="1:52" ht="15" customHeight="1" x14ac:dyDescent="0.2">
      <c r="A239" s="46"/>
      <c r="B239" s="48"/>
      <c r="C239" s="69"/>
      <c r="D239" s="49" t="str">
        <f>IF(ISERROR(VLOOKUP($C239,'START LİSTE'!$B$6:$G$1026,2,0)),"",VLOOKUP($C239,'START LİSTE'!$B$6:$G$1026,2,0))</f>
        <v/>
      </c>
      <c r="E239" s="50" t="str">
        <f>IF(ISERROR(VLOOKUP($C239,'START LİSTE'!$B$6:$G$1026,4,0)),"",VLOOKUP($C239,'START LİSTE'!$B$6:$G$1026,4,0))</f>
        <v/>
      </c>
      <c r="F239" s="109" t="str">
        <f>IF(ISERROR(VLOOKUP($C239,'FERDİ SONUÇ'!$B$6:$H$1027,6,0)),"",VLOOKUP($C239,'FERDİ SONUÇ'!$B$6:$H$1027,6,0))</f>
        <v/>
      </c>
      <c r="G239" s="50" t="str">
        <f>IF(OR(E239="",F239="DQ", F239="DNF", F239="DNS", F239=""),"-",VLOOKUP(C239,'FERDİ SONUÇ'!$B$6:$H$1027,7,0))</f>
        <v>-</v>
      </c>
      <c r="H239" s="50" t="str">
        <f>IF(OR(E239="",E239="F",F239="DQ", F239="DNF", F239="DNS", F239=""),"-",VLOOKUP(C239,'FERDİ SONUÇ'!$B$6:$H$1027,7,0))</f>
        <v>-</v>
      </c>
      <c r="I239" s="52" t="str">
        <f>IF(ISERROR(SMALL(H234:H239,6)),"-",SMALL(H234:H239,6))</f>
        <v>-</v>
      </c>
      <c r="J239" s="47"/>
      <c r="AZ239" s="37">
        <v>1233</v>
      </c>
    </row>
    <row r="240" spans="1:52" ht="15" customHeight="1" x14ac:dyDescent="0.2">
      <c r="A240" s="28"/>
      <c r="B240" s="30"/>
      <c r="C240" s="68"/>
      <c r="D240" s="32" t="str">
        <f>IF(ISERROR(VLOOKUP($C240,'START LİSTE'!$B$6:$G$1026,2,0)),"",VLOOKUP($C240,'START LİSTE'!$B$6:$G$1026,2,0))</f>
        <v/>
      </c>
      <c r="E240" s="33" t="str">
        <f>IF(ISERROR(VLOOKUP($C240,'START LİSTE'!$B$6:$G$1026,4,0)),"",VLOOKUP($C240,'START LİSTE'!$B$6:$G$1026,4,0))</f>
        <v/>
      </c>
      <c r="F240" s="107" t="str">
        <f>IF(ISERROR(VLOOKUP($C240,'FERDİ SONUÇ'!$B$6:$H$1027,6,0)),"",VLOOKUP($C240,'FERDİ SONUÇ'!$B$6:$H$1027,6,0))</f>
        <v/>
      </c>
      <c r="G240" s="33" t="str">
        <f>IF(OR(E240="",F240="DQ", F240="DNF", F240="DNS", F240=""),"-",VLOOKUP(C240,'FERDİ SONUÇ'!$B$6:$H$1027,7,0))</f>
        <v>-</v>
      </c>
      <c r="H240" s="33" t="str">
        <f>IF(OR(E240="",E240="F",F240="DQ", F240="DNF", F240="DNS", F240=""),"-",VLOOKUP(C240,'FERDİ SONUÇ'!$B$6:$H$1027,7,0))</f>
        <v>-</v>
      </c>
      <c r="I240" s="35" t="str">
        <f>IF(ISERROR(SMALL(H240:H245,1)),"-",SMALL(H240:H245,1))</f>
        <v>-</v>
      </c>
      <c r="J240" s="29"/>
      <c r="AZ240" s="37">
        <v>1234</v>
      </c>
    </row>
    <row r="241" spans="1:52" ht="15" customHeight="1" x14ac:dyDescent="0.2">
      <c r="A241" s="38"/>
      <c r="B241" s="40"/>
      <c r="C241" s="41"/>
      <c r="D241" s="42" t="str">
        <f>IF(ISERROR(VLOOKUP($C241,'START LİSTE'!$B$6:$G$1026,2,0)),"",VLOOKUP($C241,'START LİSTE'!$B$6:$G$1026,2,0))</f>
        <v/>
      </c>
      <c r="E241" s="43" t="str">
        <f>IF(ISERROR(VLOOKUP($C241,'START LİSTE'!$B$6:$G$1026,4,0)),"",VLOOKUP($C241,'START LİSTE'!$B$6:$G$1026,4,0))</f>
        <v/>
      </c>
      <c r="F241" s="108" t="str">
        <f>IF(ISERROR(VLOOKUP($C241,'FERDİ SONUÇ'!$B$6:$H$1027,6,0)),"",VLOOKUP($C241,'FERDİ SONUÇ'!$B$6:$H$1027,6,0))</f>
        <v/>
      </c>
      <c r="G241" s="43" t="str">
        <f>IF(OR(E241="",F241="DQ", F241="DNF", F241="DNS", F241=""),"-",VLOOKUP(C241,'FERDİ SONUÇ'!$B$6:$H$1027,7,0))</f>
        <v>-</v>
      </c>
      <c r="H241" s="43" t="str">
        <f>IF(OR(E241="",E241="F",F241="DQ", F241="DNF", F241="DNS", F241=""),"-",VLOOKUP(C241,'FERDİ SONUÇ'!$B$6:$H$1027,7,0))</f>
        <v>-</v>
      </c>
      <c r="I241" s="45" t="str">
        <f>IF(ISERROR(SMALL(H240:H245,2)),"-",SMALL(H240:H245,2))</f>
        <v>-</v>
      </c>
      <c r="J241" s="39"/>
      <c r="AZ241" s="37">
        <v>1235</v>
      </c>
    </row>
    <row r="242" spans="1:52" ht="15" customHeight="1" x14ac:dyDescent="0.2">
      <c r="A242" s="59" t="str">
        <f>IF(AND(B242&lt;&gt;"",J242&lt;&gt;"DQ"),COUNT(J$6:J$365)-(RANK(J242,J$6:J$365)+COUNTIF(J$6:J242,J242))+2,IF(C240&lt;&gt;"",AZ242,""))</f>
        <v/>
      </c>
      <c r="B242" s="40" t="str">
        <f>IF(ISERROR(VLOOKUP(C240,'START LİSTE'!$B$6:$G$1026,3,0)),"",VLOOKUP(C240,'START LİSTE'!$B$6:$G$1026,3,0))</f>
        <v/>
      </c>
      <c r="C242" s="41"/>
      <c r="D242" s="42" t="str">
        <f>IF(ISERROR(VLOOKUP($C242,'START LİSTE'!$B$6:$G$1026,2,0)),"",VLOOKUP($C242,'START LİSTE'!$B$6:$G$1026,2,0))</f>
        <v/>
      </c>
      <c r="E242" s="43" t="str">
        <f>IF(ISERROR(VLOOKUP($C242,'START LİSTE'!$B$6:$G$1026,4,0)),"",VLOOKUP($C242,'START LİSTE'!$B$6:$G$1026,4,0))</f>
        <v/>
      </c>
      <c r="F242" s="108" t="str">
        <f>IF(ISERROR(VLOOKUP($C242,'FERDİ SONUÇ'!$B$6:$H$1027,6,0)),"",VLOOKUP($C242,'FERDİ SONUÇ'!$B$6:$H$1027,6,0))</f>
        <v/>
      </c>
      <c r="G242" s="43" t="str">
        <f>IF(OR(E242="",F242="DQ", F242="DNF", F242="DNS", F242=""),"-",VLOOKUP(C242,'FERDİ SONUÇ'!$B$6:$H$1027,7,0))</f>
        <v>-</v>
      </c>
      <c r="H242" s="43" t="str">
        <f>IF(OR(E242="",E242="F",F242="DQ", F242="DNF", F242="DNS", F242=""),"-",VLOOKUP(C242,'FERDİ SONUÇ'!$B$6:$H$1027,7,0))</f>
        <v>-</v>
      </c>
      <c r="I242" s="45" t="str">
        <f>IF(ISERROR(SMALL(H240:H245,3)),"-",SMALL(H240:H245,3))</f>
        <v>-</v>
      </c>
      <c r="J242" s="58" t="str">
        <f>IF(C240="","",IF(OR(I240="-",I241="-",I242="-",I243="-"),"DQ",SUM(I240,I241,I242,I243)))</f>
        <v/>
      </c>
      <c r="AZ242" s="37">
        <v>1236</v>
      </c>
    </row>
    <row r="243" spans="1:52" ht="15" customHeight="1" x14ac:dyDescent="0.2">
      <c r="A243" s="38"/>
      <c r="B243" s="40"/>
      <c r="C243" s="41"/>
      <c r="D243" s="42" t="str">
        <f>IF(ISERROR(VLOOKUP($C243,'START LİSTE'!$B$6:$G$1026,2,0)),"",VLOOKUP($C243,'START LİSTE'!$B$6:$G$1026,2,0))</f>
        <v/>
      </c>
      <c r="E243" s="43" t="str">
        <f>IF(ISERROR(VLOOKUP($C243,'START LİSTE'!$B$6:$G$1026,4,0)),"",VLOOKUP($C243,'START LİSTE'!$B$6:$G$1026,4,0))</f>
        <v/>
      </c>
      <c r="F243" s="108" t="str">
        <f>IF(ISERROR(VLOOKUP($C243,'FERDİ SONUÇ'!$B$6:$H$1027,6,0)),"",VLOOKUP($C243,'FERDİ SONUÇ'!$B$6:$H$1027,6,0))</f>
        <v/>
      </c>
      <c r="G243" s="43" t="str">
        <f>IF(OR(E243="",F243="DQ", F243="DNF", F243="DNS", F243=""),"-",VLOOKUP(C243,'FERDİ SONUÇ'!$B$6:$H$1027,7,0))</f>
        <v>-</v>
      </c>
      <c r="H243" s="43" t="str">
        <f>IF(OR(E243="",E243="F",F243="DQ", F243="DNF", F243="DNS", F243=""),"-",VLOOKUP(C243,'FERDİ SONUÇ'!$B$6:$H$1027,7,0))</f>
        <v>-</v>
      </c>
      <c r="I243" s="45" t="str">
        <f>IF(ISERROR(SMALL(H240:H245,4)),"-",SMALL(H240:H245,4))</f>
        <v>-</v>
      </c>
      <c r="J243" s="39"/>
      <c r="AZ243" s="37">
        <v>1237</v>
      </c>
    </row>
    <row r="244" spans="1:52" ht="15" customHeight="1" x14ac:dyDescent="0.2">
      <c r="A244" s="38"/>
      <c r="B244" s="40"/>
      <c r="C244" s="41"/>
      <c r="D244" s="42" t="str">
        <f>IF(ISERROR(VLOOKUP($C244,'START LİSTE'!$B$6:$G$1026,2,0)),"",VLOOKUP($C244,'START LİSTE'!$B$6:$G$1026,2,0))</f>
        <v/>
      </c>
      <c r="E244" s="43" t="str">
        <f>IF(ISERROR(VLOOKUP($C244,'START LİSTE'!$B$6:$G$1026,4,0)),"",VLOOKUP($C244,'START LİSTE'!$B$6:$G$1026,4,0))</f>
        <v/>
      </c>
      <c r="F244" s="108" t="str">
        <f>IF(ISERROR(VLOOKUP($C244,'FERDİ SONUÇ'!$B$6:$H$1027,6,0)),"",VLOOKUP($C244,'FERDİ SONUÇ'!$B$6:$H$1027,6,0))</f>
        <v/>
      </c>
      <c r="G244" s="43" t="str">
        <f>IF(OR(E244="",F244="DQ", F244="DNF", F244="DNS", F244=""),"-",VLOOKUP(C244,'FERDİ SONUÇ'!$B$6:$H$1027,7,0))</f>
        <v>-</v>
      </c>
      <c r="H244" s="43" t="str">
        <f>IF(OR(E244="",E244="F",F244="DQ", F244="DNF", F244="DNS", F244=""),"-",VLOOKUP(C244,'FERDİ SONUÇ'!$B$6:$H$1027,7,0))</f>
        <v>-</v>
      </c>
      <c r="I244" s="45" t="str">
        <f>IF(ISERROR(SMALL(H240:H245,5)),"-",SMALL(H240:H245,5))</f>
        <v>-</v>
      </c>
      <c r="J244" s="39"/>
      <c r="AZ244" s="37">
        <v>1238</v>
      </c>
    </row>
    <row r="245" spans="1:52" ht="15" customHeight="1" x14ac:dyDescent="0.2">
      <c r="A245" s="46"/>
      <c r="B245" s="48"/>
      <c r="C245" s="69"/>
      <c r="D245" s="49" t="str">
        <f>IF(ISERROR(VLOOKUP($C245,'START LİSTE'!$B$6:$G$1026,2,0)),"",VLOOKUP($C245,'START LİSTE'!$B$6:$G$1026,2,0))</f>
        <v/>
      </c>
      <c r="E245" s="50" t="str">
        <f>IF(ISERROR(VLOOKUP($C245,'START LİSTE'!$B$6:$G$1026,4,0)),"",VLOOKUP($C245,'START LİSTE'!$B$6:$G$1026,4,0))</f>
        <v/>
      </c>
      <c r="F245" s="109" t="str">
        <f>IF(ISERROR(VLOOKUP($C245,'FERDİ SONUÇ'!$B$6:$H$1027,6,0)),"",VLOOKUP($C245,'FERDİ SONUÇ'!$B$6:$H$1027,6,0))</f>
        <v/>
      </c>
      <c r="G245" s="50" t="str">
        <f>IF(OR(E245="",F245="DQ", F245="DNF", F245="DNS", F245=""),"-",VLOOKUP(C245,'FERDİ SONUÇ'!$B$6:$H$1027,7,0))</f>
        <v>-</v>
      </c>
      <c r="H245" s="50" t="str">
        <f>IF(OR(E245="",E245="F",F245="DQ", F245="DNF", F245="DNS", F245=""),"-",VLOOKUP(C245,'FERDİ SONUÇ'!$B$6:$H$1027,7,0))</f>
        <v>-</v>
      </c>
      <c r="I245" s="52" t="str">
        <f>IF(ISERROR(SMALL(H240:H245,6)),"-",SMALL(H240:H245,6))</f>
        <v>-</v>
      </c>
      <c r="J245" s="47"/>
      <c r="AZ245" s="37">
        <v>1239</v>
      </c>
    </row>
    <row r="246" spans="1:52" ht="15" customHeight="1" x14ac:dyDescent="0.2">
      <c r="A246" s="28"/>
      <c r="B246" s="30"/>
      <c r="C246" s="68"/>
      <c r="D246" s="32" t="str">
        <f>IF(ISERROR(VLOOKUP($C246,'START LİSTE'!$B$6:$G$1026,2,0)),"",VLOOKUP($C246,'START LİSTE'!$B$6:$G$1026,2,0))</f>
        <v/>
      </c>
      <c r="E246" s="33" t="str">
        <f>IF(ISERROR(VLOOKUP($C246,'START LİSTE'!$B$6:$G$1026,4,0)),"",VLOOKUP($C246,'START LİSTE'!$B$6:$G$1026,4,0))</f>
        <v/>
      </c>
      <c r="F246" s="107" t="str">
        <f>IF(ISERROR(VLOOKUP($C246,'FERDİ SONUÇ'!$B$6:$H$1027,6,0)),"",VLOOKUP($C246,'FERDİ SONUÇ'!$B$6:$H$1027,6,0))</f>
        <v/>
      </c>
      <c r="G246" s="33" t="str">
        <f>IF(OR(E246="",F246="DQ", F246="DNF", F246="DNS", F246=""),"-",VLOOKUP(C246,'FERDİ SONUÇ'!$B$6:$H$1027,7,0))</f>
        <v>-</v>
      </c>
      <c r="H246" s="33" t="str">
        <f>IF(OR(E246="",E246="F",F246="DQ", F246="DNF", F246="DNS", F246=""),"-",VLOOKUP(C246,'FERDİ SONUÇ'!$B$6:$H$1027,7,0))</f>
        <v>-</v>
      </c>
      <c r="I246" s="35" t="str">
        <f>IF(ISERROR(SMALL(H246:H251,1)),"-",SMALL(H246:H251,1))</f>
        <v>-</v>
      </c>
      <c r="J246" s="29"/>
      <c r="AZ246" s="37">
        <v>1240</v>
      </c>
    </row>
    <row r="247" spans="1:52" ht="15" customHeight="1" x14ac:dyDescent="0.2">
      <c r="A247" s="38"/>
      <c r="B247" s="40"/>
      <c r="C247" s="41"/>
      <c r="D247" s="42" t="str">
        <f>IF(ISERROR(VLOOKUP($C247,'START LİSTE'!$B$6:$G$1026,2,0)),"",VLOOKUP($C247,'START LİSTE'!$B$6:$G$1026,2,0))</f>
        <v/>
      </c>
      <c r="E247" s="43" t="str">
        <f>IF(ISERROR(VLOOKUP($C247,'START LİSTE'!$B$6:$G$1026,4,0)),"",VLOOKUP($C247,'START LİSTE'!$B$6:$G$1026,4,0))</f>
        <v/>
      </c>
      <c r="F247" s="108" t="str">
        <f>IF(ISERROR(VLOOKUP($C247,'FERDİ SONUÇ'!$B$6:$H$1027,6,0)),"",VLOOKUP($C247,'FERDİ SONUÇ'!$B$6:$H$1027,6,0))</f>
        <v/>
      </c>
      <c r="G247" s="43" t="str">
        <f>IF(OR(E247="",F247="DQ", F247="DNF", F247="DNS", F247=""),"-",VLOOKUP(C247,'FERDİ SONUÇ'!$B$6:$H$1027,7,0))</f>
        <v>-</v>
      </c>
      <c r="H247" s="43" t="str">
        <f>IF(OR(E247="",E247="F",F247="DQ", F247="DNF", F247="DNS", F247=""),"-",VLOOKUP(C247,'FERDİ SONUÇ'!$B$6:$H$1027,7,0))</f>
        <v>-</v>
      </c>
      <c r="I247" s="45" t="str">
        <f>IF(ISERROR(SMALL(H246:H251,2)),"-",SMALL(H246:H251,2))</f>
        <v>-</v>
      </c>
      <c r="J247" s="39"/>
      <c r="AZ247" s="37">
        <v>1241</v>
      </c>
    </row>
    <row r="248" spans="1:52" ht="15" customHeight="1" x14ac:dyDescent="0.2">
      <c r="A248" s="59" t="str">
        <f>IF(AND(B248&lt;&gt;"",J248&lt;&gt;"DQ"),COUNT(J$6:J$365)-(RANK(J248,J$6:J$365)+COUNTIF(J$6:J248,J248))+2,IF(C246&lt;&gt;"",AZ248,""))</f>
        <v/>
      </c>
      <c r="B248" s="40" t="str">
        <f>IF(ISERROR(VLOOKUP(C246,'START LİSTE'!$B$6:$G$1026,3,0)),"",VLOOKUP(C246,'START LİSTE'!$B$6:$G$1026,3,0))</f>
        <v/>
      </c>
      <c r="C248" s="41"/>
      <c r="D248" s="42" t="str">
        <f>IF(ISERROR(VLOOKUP($C248,'START LİSTE'!$B$6:$G$1026,2,0)),"",VLOOKUP($C248,'START LİSTE'!$B$6:$G$1026,2,0))</f>
        <v/>
      </c>
      <c r="E248" s="43" t="str">
        <f>IF(ISERROR(VLOOKUP($C248,'START LİSTE'!$B$6:$G$1026,4,0)),"",VLOOKUP($C248,'START LİSTE'!$B$6:$G$1026,4,0))</f>
        <v/>
      </c>
      <c r="F248" s="108" t="str">
        <f>IF(ISERROR(VLOOKUP($C248,'FERDİ SONUÇ'!$B$6:$H$1027,6,0)),"",VLOOKUP($C248,'FERDİ SONUÇ'!$B$6:$H$1027,6,0))</f>
        <v/>
      </c>
      <c r="G248" s="43" t="str">
        <f>IF(OR(E248="",F248="DQ", F248="DNF", F248="DNS", F248=""),"-",VLOOKUP(C248,'FERDİ SONUÇ'!$B$6:$H$1027,7,0))</f>
        <v>-</v>
      </c>
      <c r="H248" s="43" t="str">
        <f>IF(OR(E248="",E248="F",F248="DQ", F248="DNF", F248="DNS", F248=""),"-",VLOOKUP(C248,'FERDİ SONUÇ'!$B$6:$H$1027,7,0))</f>
        <v>-</v>
      </c>
      <c r="I248" s="45" t="str">
        <f>IF(ISERROR(SMALL(H246:H251,3)),"-",SMALL(H246:H251,3))</f>
        <v>-</v>
      </c>
      <c r="J248" s="58" t="str">
        <f>IF(C246="","",IF(OR(I246="-",I247="-",I248="-",I249="-"),"DQ",SUM(I246,I247,I248,I249)))</f>
        <v/>
      </c>
      <c r="AZ248" s="37">
        <v>1242</v>
      </c>
    </row>
    <row r="249" spans="1:52" ht="15" customHeight="1" x14ac:dyDescent="0.2">
      <c r="A249" s="38"/>
      <c r="B249" s="40"/>
      <c r="C249" s="41"/>
      <c r="D249" s="42" t="str">
        <f>IF(ISERROR(VLOOKUP($C249,'START LİSTE'!$B$6:$G$1026,2,0)),"",VLOOKUP($C249,'START LİSTE'!$B$6:$G$1026,2,0))</f>
        <v/>
      </c>
      <c r="E249" s="43" t="str">
        <f>IF(ISERROR(VLOOKUP($C249,'START LİSTE'!$B$6:$G$1026,4,0)),"",VLOOKUP($C249,'START LİSTE'!$B$6:$G$1026,4,0))</f>
        <v/>
      </c>
      <c r="F249" s="108" t="str">
        <f>IF(ISERROR(VLOOKUP($C249,'FERDİ SONUÇ'!$B$6:$H$1027,6,0)),"",VLOOKUP($C249,'FERDİ SONUÇ'!$B$6:$H$1027,6,0))</f>
        <v/>
      </c>
      <c r="G249" s="43" t="str">
        <f>IF(OR(E249="",F249="DQ", F249="DNF", F249="DNS", F249=""),"-",VLOOKUP(C249,'FERDİ SONUÇ'!$B$6:$H$1027,7,0))</f>
        <v>-</v>
      </c>
      <c r="H249" s="43" t="str">
        <f>IF(OR(E249="",E249="F",F249="DQ", F249="DNF", F249="DNS", F249=""),"-",VLOOKUP(C249,'FERDİ SONUÇ'!$B$6:$H$1027,7,0))</f>
        <v>-</v>
      </c>
      <c r="I249" s="45" t="str">
        <f>IF(ISERROR(SMALL(H246:H251,4)),"-",SMALL(H246:H251,4))</f>
        <v>-</v>
      </c>
      <c r="J249" s="39"/>
      <c r="AZ249" s="37">
        <v>1243</v>
      </c>
    </row>
    <row r="250" spans="1:52" ht="15" customHeight="1" x14ac:dyDescent="0.2">
      <c r="A250" s="38"/>
      <c r="B250" s="40"/>
      <c r="C250" s="41"/>
      <c r="D250" s="42" t="str">
        <f>IF(ISERROR(VLOOKUP($C250,'START LİSTE'!$B$6:$G$1026,2,0)),"",VLOOKUP($C250,'START LİSTE'!$B$6:$G$1026,2,0))</f>
        <v/>
      </c>
      <c r="E250" s="43" t="str">
        <f>IF(ISERROR(VLOOKUP($C250,'START LİSTE'!$B$6:$G$1026,4,0)),"",VLOOKUP($C250,'START LİSTE'!$B$6:$G$1026,4,0))</f>
        <v/>
      </c>
      <c r="F250" s="108" t="str">
        <f>IF(ISERROR(VLOOKUP($C250,'FERDİ SONUÇ'!$B$6:$H$1027,6,0)),"",VLOOKUP($C250,'FERDİ SONUÇ'!$B$6:$H$1027,6,0))</f>
        <v/>
      </c>
      <c r="G250" s="43" t="str">
        <f>IF(OR(E250="",F250="DQ", F250="DNF", F250="DNS", F250=""),"-",VLOOKUP(C250,'FERDİ SONUÇ'!$B$6:$H$1027,7,0))</f>
        <v>-</v>
      </c>
      <c r="H250" s="43" t="str">
        <f>IF(OR(E250="",E250="F",F250="DQ", F250="DNF", F250="DNS", F250=""),"-",VLOOKUP(C250,'FERDİ SONUÇ'!$B$6:$H$1027,7,0))</f>
        <v>-</v>
      </c>
      <c r="I250" s="45" t="str">
        <f>IF(ISERROR(SMALL(H246:H251,5)),"-",SMALL(H246:H251,5))</f>
        <v>-</v>
      </c>
      <c r="J250" s="39"/>
      <c r="AZ250" s="37">
        <v>1244</v>
      </c>
    </row>
    <row r="251" spans="1:52" ht="15" customHeight="1" x14ac:dyDescent="0.2">
      <c r="A251" s="46"/>
      <c r="B251" s="48"/>
      <c r="C251" s="69"/>
      <c r="D251" s="49" t="str">
        <f>IF(ISERROR(VLOOKUP($C251,'START LİSTE'!$B$6:$G$1026,2,0)),"",VLOOKUP($C251,'START LİSTE'!$B$6:$G$1026,2,0))</f>
        <v/>
      </c>
      <c r="E251" s="50" t="str">
        <f>IF(ISERROR(VLOOKUP($C251,'START LİSTE'!$B$6:$G$1026,4,0)),"",VLOOKUP($C251,'START LİSTE'!$B$6:$G$1026,4,0))</f>
        <v/>
      </c>
      <c r="F251" s="109" t="str">
        <f>IF(ISERROR(VLOOKUP($C251,'FERDİ SONUÇ'!$B$6:$H$1027,6,0)),"",VLOOKUP($C251,'FERDİ SONUÇ'!$B$6:$H$1027,6,0))</f>
        <v/>
      </c>
      <c r="G251" s="50" t="str">
        <f>IF(OR(E251="",F251="DQ", F251="DNF", F251="DNS", F251=""),"-",VLOOKUP(C251,'FERDİ SONUÇ'!$B$6:$H$1027,7,0))</f>
        <v>-</v>
      </c>
      <c r="H251" s="50" t="str">
        <f>IF(OR(E251="",E251="F",F251="DQ", F251="DNF", F251="DNS", F251=""),"-",VLOOKUP(C251,'FERDİ SONUÇ'!$B$6:$H$1027,7,0))</f>
        <v>-</v>
      </c>
      <c r="I251" s="52" t="str">
        <f>IF(ISERROR(SMALL(H246:H251,6)),"-",SMALL(H246:H251,6))</f>
        <v>-</v>
      </c>
      <c r="J251" s="47"/>
      <c r="AZ251" s="37">
        <v>1245</v>
      </c>
    </row>
    <row r="252" spans="1:52" ht="15" customHeight="1" x14ac:dyDescent="0.2">
      <c r="A252" s="28"/>
      <c r="B252" s="30"/>
      <c r="C252" s="68"/>
      <c r="D252" s="32" t="str">
        <f>IF(ISERROR(VLOOKUP($C252,'START LİSTE'!$B$6:$G$1026,2,0)),"",VLOOKUP($C252,'START LİSTE'!$B$6:$G$1026,2,0))</f>
        <v/>
      </c>
      <c r="E252" s="33" t="str">
        <f>IF(ISERROR(VLOOKUP($C252,'START LİSTE'!$B$6:$G$1026,4,0)),"",VLOOKUP($C252,'START LİSTE'!$B$6:$G$1026,4,0))</f>
        <v/>
      </c>
      <c r="F252" s="107" t="str">
        <f>IF(ISERROR(VLOOKUP($C252,'FERDİ SONUÇ'!$B$6:$H$1027,6,0)),"",VLOOKUP($C252,'FERDİ SONUÇ'!$B$6:$H$1027,6,0))</f>
        <v/>
      </c>
      <c r="G252" s="33" t="str">
        <f>IF(OR(E252="",F252="DQ", F252="DNF", F252="DNS", F252=""),"-",VLOOKUP(C252,'FERDİ SONUÇ'!$B$6:$H$1027,7,0))</f>
        <v>-</v>
      </c>
      <c r="H252" s="33" t="str">
        <f>IF(OR(E252="",E252="F",F252="DQ", F252="DNF", F252="DNS", F252=""),"-",VLOOKUP(C252,'FERDİ SONUÇ'!$B$6:$H$1027,7,0))</f>
        <v>-</v>
      </c>
      <c r="I252" s="35" t="str">
        <f>IF(ISERROR(SMALL(H252:H257,1)),"-",SMALL(H252:H257,1))</f>
        <v>-</v>
      </c>
      <c r="J252" s="29"/>
      <c r="AZ252" s="37">
        <v>1246</v>
      </c>
    </row>
    <row r="253" spans="1:52" ht="15" customHeight="1" x14ac:dyDescent="0.2">
      <c r="A253" s="38"/>
      <c r="B253" s="40"/>
      <c r="C253" s="41"/>
      <c r="D253" s="42" t="str">
        <f>IF(ISERROR(VLOOKUP($C253,'START LİSTE'!$B$6:$G$1026,2,0)),"",VLOOKUP($C253,'START LİSTE'!$B$6:$G$1026,2,0))</f>
        <v/>
      </c>
      <c r="E253" s="43" t="str">
        <f>IF(ISERROR(VLOOKUP($C253,'START LİSTE'!$B$6:$G$1026,4,0)),"",VLOOKUP($C253,'START LİSTE'!$B$6:$G$1026,4,0))</f>
        <v/>
      </c>
      <c r="F253" s="108" t="str">
        <f>IF(ISERROR(VLOOKUP($C253,'FERDİ SONUÇ'!$B$6:$H$1027,6,0)),"",VLOOKUP($C253,'FERDİ SONUÇ'!$B$6:$H$1027,6,0))</f>
        <v/>
      </c>
      <c r="G253" s="43" t="str">
        <f>IF(OR(E253="",F253="DQ", F253="DNF", F253="DNS", F253=""),"-",VLOOKUP(C253,'FERDİ SONUÇ'!$B$6:$H$1027,7,0))</f>
        <v>-</v>
      </c>
      <c r="H253" s="43" t="str">
        <f>IF(OR(E253="",E253="F",F253="DQ", F253="DNF", F253="DNS", F253=""),"-",VLOOKUP(C253,'FERDİ SONUÇ'!$B$6:$H$1027,7,0))</f>
        <v>-</v>
      </c>
      <c r="I253" s="45" t="str">
        <f>IF(ISERROR(SMALL(H252:H257,2)),"-",SMALL(H252:H257,2))</f>
        <v>-</v>
      </c>
      <c r="J253" s="39"/>
      <c r="AZ253" s="37">
        <v>1247</v>
      </c>
    </row>
    <row r="254" spans="1:52" ht="15" customHeight="1" x14ac:dyDescent="0.2">
      <c r="A254" s="59" t="str">
        <f>IF(AND(B254&lt;&gt;"",J254&lt;&gt;"DQ"),COUNT(J$6:J$365)-(RANK(J254,J$6:J$365)+COUNTIF(J$6:J254,J254))+2,IF(C252&lt;&gt;"",AZ254,""))</f>
        <v/>
      </c>
      <c r="B254" s="40" t="str">
        <f>IF(ISERROR(VLOOKUP(C252,'START LİSTE'!$B$6:$G$1026,3,0)),"",VLOOKUP(C252,'START LİSTE'!$B$6:$G$1026,3,0))</f>
        <v/>
      </c>
      <c r="C254" s="41"/>
      <c r="D254" s="42" t="str">
        <f>IF(ISERROR(VLOOKUP($C254,'START LİSTE'!$B$6:$G$1026,2,0)),"",VLOOKUP($C254,'START LİSTE'!$B$6:$G$1026,2,0))</f>
        <v/>
      </c>
      <c r="E254" s="43" t="str">
        <f>IF(ISERROR(VLOOKUP($C254,'START LİSTE'!$B$6:$G$1026,4,0)),"",VLOOKUP($C254,'START LİSTE'!$B$6:$G$1026,4,0))</f>
        <v/>
      </c>
      <c r="F254" s="108" t="str">
        <f>IF(ISERROR(VLOOKUP($C254,'FERDİ SONUÇ'!$B$6:$H$1027,6,0)),"",VLOOKUP($C254,'FERDİ SONUÇ'!$B$6:$H$1027,6,0))</f>
        <v/>
      </c>
      <c r="G254" s="43" t="str">
        <f>IF(OR(E254="",F254="DQ", F254="DNF", F254="DNS", F254=""),"-",VLOOKUP(C254,'FERDİ SONUÇ'!$B$6:$H$1027,7,0))</f>
        <v>-</v>
      </c>
      <c r="H254" s="43" t="str">
        <f>IF(OR(E254="",E254="F",F254="DQ", F254="DNF", F254="DNS", F254=""),"-",VLOOKUP(C254,'FERDİ SONUÇ'!$B$6:$H$1027,7,0))</f>
        <v>-</v>
      </c>
      <c r="I254" s="45" t="str">
        <f>IF(ISERROR(SMALL(H252:H257,3)),"-",SMALL(H252:H257,3))</f>
        <v>-</v>
      </c>
      <c r="J254" s="58" t="str">
        <f>IF(C252="","",IF(OR(I252="-",I253="-",I254="-",I255="-"),"DQ",SUM(I252,I253,I254,I255)))</f>
        <v/>
      </c>
      <c r="AZ254" s="37">
        <v>1248</v>
      </c>
    </row>
    <row r="255" spans="1:52" ht="15" customHeight="1" x14ac:dyDescent="0.2">
      <c r="A255" s="38"/>
      <c r="B255" s="40"/>
      <c r="C255" s="41"/>
      <c r="D255" s="42" t="str">
        <f>IF(ISERROR(VLOOKUP($C255,'START LİSTE'!$B$6:$G$1026,2,0)),"",VLOOKUP($C255,'START LİSTE'!$B$6:$G$1026,2,0))</f>
        <v/>
      </c>
      <c r="E255" s="43" t="str">
        <f>IF(ISERROR(VLOOKUP($C255,'START LİSTE'!$B$6:$G$1026,4,0)),"",VLOOKUP($C255,'START LİSTE'!$B$6:$G$1026,4,0))</f>
        <v/>
      </c>
      <c r="F255" s="108" t="str">
        <f>IF(ISERROR(VLOOKUP($C255,'FERDİ SONUÇ'!$B$6:$H$1027,6,0)),"",VLOOKUP($C255,'FERDİ SONUÇ'!$B$6:$H$1027,6,0))</f>
        <v/>
      </c>
      <c r="G255" s="43" t="str">
        <f>IF(OR(E255="",F255="DQ", F255="DNF", F255="DNS", F255=""),"-",VLOOKUP(C255,'FERDİ SONUÇ'!$B$6:$H$1027,7,0))</f>
        <v>-</v>
      </c>
      <c r="H255" s="43" t="str">
        <f>IF(OR(E255="",E255="F",F255="DQ", F255="DNF", F255="DNS", F255=""),"-",VLOOKUP(C255,'FERDİ SONUÇ'!$B$6:$H$1027,7,0))</f>
        <v>-</v>
      </c>
      <c r="I255" s="45" t="str">
        <f>IF(ISERROR(SMALL(H252:H257,4)),"-",SMALL(H252:H257,4))</f>
        <v>-</v>
      </c>
      <c r="J255" s="39"/>
      <c r="AZ255" s="37">
        <v>1249</v>
      </c>
    </row>
    <row r="256" spans="1:52" ht="15" customHeight="1" x14ac:dyDescent="0.2">
      <c r="A256" s="38"/>
      <c r="B256" s="40"/>
      <c r="C256" s="41"/>
      <c r="D256" s="42" t="str">
        <f>IF(ISERROR(VLOOKUP($C256,'START LİSTE'!$B$6:$G$1026,2,0)),"",VLOOKUP($C256,'START LİSTE'!$B$6:$G$1026,2,0))</f>
        <v/>
      </c>
      <c r="E256" s="43" t="str">
        <f>IF(ISERROR(VLOOKUP($C256,'START LİSTE'!$B$6:$G$1026,4,0)),"",VLOOKUP($C256,'START LİSTE'!$B$6:$G$1026,4,0))</f>
        <v/>
      </c>
      <c r="F256" s="108" t="str">
        <f>IF(ISERROR(VLOOKUP($C256,'FERDİ SONUÇ'!$B$6:$H$1027,6,0)),"",VLOOKUP($C256,'FERDİ SONUÇ'!$B$6:$H$1027,6,0))</f>
        <v/>
      </c>
      <c r="G256" s="43" t="str">
        <f>IF(OR(E256="",F256="DQ", F256="DNF", F256="DNS", F256=""),"-",VLOOKUP(C256,'FERDİ SONUÇ'!$B$6:$H$1027,7,0))</f>
        <v>-</v>
      </c>
      <c r="H256" s="43" t="str">
        <f>IF(OR(E256="",E256="F",F256="DQ", F256="DNF", F256="DNS", F256=""),"-",VLOOKUP(C256,'FERDİ SONUÇ'!$B$6:$H$1027,7,0))</f>
        <v>-</v>
      </c>
      <c r="I256" s="45" t="str">
        <f>IF(ISERROR(SMALL(H252:H257,5)),"-",SMALL(H252:H257,5))</f>
        <v>-</v>
      </c>
      <c r="J256" s="39"/>
      <c r="AZ256" s="37">
        <v>1250</v>
      </c>
    </row>
    <row r="257" spans="1:52" ht="15" customHeight="1" x14ac:dyDescent="0.2">
      <c r="A257" s="46"/>
      <c r="B257" s="48"/>
      <c r="C257" s="69"/>
      <c r="D257" s="49" t="str">
        <f>IF(ISERROR(VLOOKUP($C257,'START LİSTE'!$B$6:$G$1026,2,0)),"",VLOOKUP($C257,'START LİSTE'!$B$6:$G$1026,2,0))</f>
        <v/>
      </c>
      <c r="E257" s="50" t="str">
        <f>IF(ISERROR(VLOOKUP($C257,'START LİSTE'!$B$6:$G$1026,4,0)),"",VLOOKUP($C257,'START LİSTE'!$B$6:$G$1026,4,0))</f>
        <v/>
      </c>
      <c r="F257" s="109" t="str">
        <f>IF(ISERROR(VLOOKUP($C257,'FERDİ SONUÇ'!$B$6:$H$1027,6,0)),"",VLOOKUP($C257,'FERDİ SONUÇ'!$B$6:$H$1027,6,0))</f>
        <v/>
      </c>
      <c r="G257" s="50" t="str">
        <f>IF(OR(E257="",F257="DQ", F257="DNF", F257="DNS", F257=""),"-",VLOOKUP(C257,'FERDİ SONUÇ'!$B$6:$H$1027,7,0))</f>
        <v>-</v>
      </c>
      <c r="H257" s="50" t="str">
        <f>IF(OR(E257="",E257="F",F257="DQ", F257="DNF", F257="DNS", F257=""),"-",VLOOKUP(C257,'FERDİ SONUÇ'!$B$6:$H$1027,7,0))</f>
        <v>-</v>
      </c>
      <c r="I257" s="52" t="str">
        <f>IF(ISERROR(SMALL(H252:H257,6)),"-",SMALL(H252:H257,6))</f>
        <v>-</v>
      </c>
      <c r="J257" s="47"/>
      <c r="AZ257" s="37">
        <v>1251</v>
      </c>
    </row>
    <row r="258" spans="1:52" ht="15" customHeight="1" x14ac:dyDescent="0.2">
      <c r="A258" s="28"/>
      <c r="B258" s="30"/>
      <c r="C258" s="68"/>
      <c r="D258" s="32" t="str">
        <f>IF(ISERROR(VLOOKUP($C258,'START LİSTE'!$B$6:$G$1026,2,0)),"",VLOOKUP($C258,'START LİSTE'!$B$6:$G$1026,2,0))</f>
        <v/>
      </c>
      <c r="E258" s="33" t="str">
        <f>IF(ISERROR(VLOOKUP($C258,'START LİSTE'!$B$6:$G$1026,4,0)),"",VLOOKUP($C258,'START LİSTE'!$B$6:$G$1026,4,0))</f>
        <v/>
      </c>
      <c r="F258" s="107" t="str">
        <f>IF(ISERROR(VLOOKUP($C258,'FERDİ SONUÇ'!$B$6:$H$1027,6,0)),"",VLOOKUP($C258,'FERDİ SONUÇ'!$B$6:$H$1027,6,0))</f>
        <v/>
      </c>
      <c r="G258" s="33" t="str">
        <f>IF(OR(E258="",F258="DQ", F258="DNF", F258="DNS", F258=""),"-",VLOOKUP(C258,'FERDİ SONUÇ'!$B$6:$H$1027,7,0))</f>
        <v>-</v>
      </c>
      <c r="H258" s="33" t="str">
        <f>IF(OR(E258="",E258="F",F258="DQ", F258="DNF", F258="DNS", F258=""),"-",VLOOKUP(C258,'FERDİ SONUÇ'!$B$6:$H$1027,7,0))</f>
        <v>-</v>
      </c>
      <c r="I258" s="35" t="str">
        <f>IF(ISERROR(SMALL(H258:H263,1)),"-",SMALL(H258:H263,1))</f>
        <v>-</v>
      </c>
      <c r="J258" s="29"/>
      <c r="AZ258" s="37">
        <v>1252</v>
      </c>
    </row>
    <row r="259" spans="1:52" ht="15" customHeight="1" x14ac:dyDescent="0.2">
      <c r="A259" s="38"/>
      <c r="B259" s="40"/>
      <c r="C259" s="41"/>
      <c r="D259" s="42" t="str">
        <f>IF(ISERROR(VLOOKUP($C259,'START LİSTE'!$B$6:$G$1026,2,0)),"",VLOOKUP($C259,'START LİSTE'!$B$6:$G$1026,2,0))</f>
        <v/>
      </c>
      <c r="E259" s="43" t="str">
        <f>IF(ISERROR(VLOOKUP($C259,'START LİSTE'!$B$6:$G$1026,4,0)),"",VLOOKUP($C259,'START LİSTE'!$B$6:$G$1026,4,0))</f>
        <v/>
      </c>
      <c r="F259" s="108" t="str">
        <f>IF(ISERROR(VLOOKUP($C259,'FERDİ SONUÇ'!$B$6:$H$1027,6,0)),"",VLOOKUP($C259,'FERDİ SONUÇ'!$B$6:$H$1027,6,0))</f>
        <v/>
      </c>
      <c r="G259" s="43" t="str">
        <f>IF(OR(E259="",F259="DQ", F259="DNF", F259="DNS", F259=""),"-",VLOOKUP(C259,'FERDİ SONUÇ'!$B$6:$H$1027,7,0))</f>
        <v>-</v>
      </c>
      <c r="H259" s="43" t="str">
        <f>IF(OR(E259="",E259="F",F259="DQ", F259="DNF", F259="DNS", F259=""),"-",VLOOKUP(C259,'FERDİ SONUÇ'!$B$6:$H$1027,7,0))</f>
        <v>-</v>
      </c>
      <c r="I259" s="45" t="str">
        <f>IF(ISERROR(SMALL(H258:H263,2)),"-",SMALL(H258:H263,2))</f>
        <v>-</v>
      </c>
      <c r="J259" s="39"/>
      <c r="AZ259" s="37">
        <v>1253</v>
      </c>
    </row>
    <row r="260" spans="1:52" ht="15" customHeight="1" x14ac:dyDescent="0.2">
      <c r="A260" s="59" t="str">
        <f>IF(AND(B260&lt;&gt;"",J260&lt;&gt;"DQ"),COUNT(J$6:J$365)-(RANK(J260,J$6:J$365)+COUNTIF(J$6:J260,J260))+2,IF(C258&lt;&gt;"",AZ260,""))</f>
        <v/>
      </c>
      <c r="B260" s="40" t="str">
        <f>IF(ISERROR(VLOOKUP(C258,'START LİSTE'!$B$6:$G$1026,3,0)),"",VLOOKUP(C258,'START LİSTE'!$B$6:$G$1026,3,0))</f>
        <v/>
      </c>
      <c r="C260" s="41"/>
      <c r="D260" s="42" t="str">
        <f>IF(ISERROR(VLOOKUP($C260,'START LİSTE'!$B$6:$G$1026,2,0)),"",VLOOKUP($C260,'START LİSTE'!$B$6:$G$1026,2,0))</f>
        <v/>
      </c>
      <c r="E260" s="43" t="str">
        <f>IF(ISERROR(VLOOKUP($C260,'START LİSTE'!$B$6:$G$1026,4,0)),"",VLOOKUP($C260,'START LİSTE'!$B$6:$G$1026,4,0))</f>
        <v/>
      </c>
      <c r="F260" s="108" t="str">
        <f>IF(ISERROR(VLOOKUP($C260,'FERDİ SONUÇ'!$B$6:$H$1027,6,0)),"",VLOOKUP($C260,'FERDİ SONUÇ'!$B$6:$H$1027,6,0))</f>
        <v/>
      </c>
      <c r="G260" s="43" t="str">
        <f>IF(OR(E260="",F260="DQ", F260="DNF", F260="DNS", F260=""),"-",VLOOKUP(C260,'FERDİ SONUÇ'!$B$6:$H$1027,7,0))</f>
        <v>-</v>
      </c>
      <c r="H260" s="43" t="str">
        <f>IF(OR(E260="",E260="F",F260="DQ", F260="DNF", F260="DNS", F260=""),"-",VLOOKUP(C260,'FERDİ SONUÇ'!$B$6:$H$1027,7,0))</f>
        <v>-</v>
      </c>
      <c r="I260" s="45" t="str">
        <f>IF(ISERROR(SMALL(H258:H263,3)),"-",SMALL(H258:H263,3))</f>
        <v>-</v>
      </c>
      <c r="J260" s="58" t="str">
        <f>IF(C258="","",IF(OR(I258="-",I259="-",I260="-",I261="-"),"DQ",SUM(I258,I259,I260,I261)))</f>
        <v/>
      </c>
      <c r="AZ260" s="37">
        <v>1254</v>
      </c>
    </row>
    <row r="261" spans="1:52" ht="15" customHeight="1" x14ac:dyDescent="0.2">
      <c r="A261" s="38"/>
      <c r="B261" s="40"/>
      <c r="C261" s="41"/>
      <c r="D261" s="42" t="str">
        <f>IF(ISERROR(VLOOKUP($C261,'START LİSTE'!$B$6:$G$1026,2,0)),"",VLOOKUP($C261,'START LİSTE'!$B$6:$G$1026,2,0))</f>
        <v/>
      </c>
      <c r="E261" s="43" t="str">
        <f>IF(ISERROR(VLOOKUP($C261,'START LİSTE'!$B$6:$G$1026,4,0)),"",VLOOKUP($C261,'START LİSTE'!$B$6:$G$1026,4,0))</f>
        <v/>
      </c>
      <c r="F261" s="108" t="str">
        <f>IF(ISERROR(VLOOKUP($C261,'FERDİ SONUÇ'!$B$6:$H$1027,6,0)),"",VLOOKUP($C261,'FERDİ SONUÇ'!$B$6:$H$1027,6,0))</f>
        <v/>
      </c>
      <c r="G261" s="43" t="str">
        <f>IF(OR(E261="",F261="DQ", F261="DNF", F261="DNS", F261=""),"-",VLOOKUP(C261,'FERDİ SONUÇ'!$B$6:$H$1027,7,0))</f>
        <v>-</v>
      </c>
      <c r="H261" s="43" t="str">
        <f>IF(OR(E261="",E261="F",F261="DQ", F261="DNF", F261="DNS", F261=""),"-",VLOOKUP(C261,'FERDİ SONUÇ'!$B$6:$H$1027,7,0))</f>
        <v>-</v>
      </c>
      <c r="I261" s="45" t="str">
        <f>IF(ISERROR(SMALL(H258:H263,4)),"-",SMALL(H258:H263,4))</f>
        <v>-</v>
      </c>
      <c r="J261" s="39"/>
      <c r="AZ261" s="37">
        <v>1255</v>
      </c>
    </row>
    <row r="262" spans="1:52" ht="15" customHeight="1" x14ac:dyDescent="0.2">
      <c r="A262" s="38"/>
      <c r="B262" s="40"/>
      <c r="C262" s="41"/>
      <c r="D262" s="42" t="str">
        <f>IF(ISERROR(VLOOKUP($C262,'START LİSTE'!$B$6:$G$1026,2,0)),"",VLOOKUP($C262,'START LİSTE'!$B$6:$G$1026,2,0))</f>
        <v/>
      </c>
      <c r="E262" s="43" t="str">
        <f>IF(ISERROR(VLOOKUP($C262,'START LİSTE'!$B$6:$G$1026,4,0)),"",VLOOKUP($C262,'START LİSTE'!$B$6:$G$1026,4,0))</f>
        <v/>
      </c>
      <c r="F262" s="108" t="str">
        <f>IF(ISERROR(VLOOKUP($C262,'FERDİ SONUÇ'!$B$6:$H$1027,6,0)),"",VLOOKUP($C262,'FERDİ SONUÇ'!$B$6:$H$1027,6,0))</f>
        <v/>
      </c>
      <c r="G262" s="43" t="str">
        <f>IF(OR(E262="",F262="DQ", F262="DNF", F262="DNS", F262=""),"-",VLOOKUP(C262,'FERDİ SONUÇ'!$B$6:$H$1027,7,0))</f>
        <v>-</v>
      </c>
      <c r="H262" s="43" t="str">
        <f>IF(OR(E262="",E262="F",F262="DQ", F262="DNF", F262="DNS", F262=""),"-",VLOOKUP(C262,'FERDİ SONUÇ'!$B$6:$H$1027,7,0))</f>
        <v>-</v>
      </c>
      <c r="I262" s="45" t="str">
        <f>IF(ISERROR(SMALL(H258:H263,5)),"-",SMALL(H258:H263,5))</f>
        <v>-</v>
      </c>
      <c r="J262" s="39"/>
      <c r="AZ262" s="37">
        <v>1256</v>
      </c>
    </row>
    <row r="263" spans="1:52" ht="15" customHeight="1" x14ac:dyDescent="0.2">
      <c r="A263" s="46"/>
      <c r="B263" s="48"/>
      <c r="C263" s="69"/>
      <c r="D263" s="49" t="str">
        <f>IF(ISERROR(VLOOKUP($C263,'START LİSTE'!$B$6:$G$1026,2,0)),"",VLOOKUP($C263,'START LİSTE'!$B$6:$G$1026,2,0))</f>
        <v/>
      </c>
      <c r="E263" s="50" t="str">
        <f>IF(ISERROR(VLOOKUP($C263,'START LİSTE'!$B$6:$G$1026,4,0)),"",VLOOKUP($C263,'START LİSTE'!$B$6:$G$1026,4,0))</f>
        <v/>
      </c>
      <c r="F263" s="109" t="str">
        <f>IF(ISERROR(VLOOKUP($C263,'FERDİ SONUÇ'!$B$6:$H$1027,6,0)),"",VLOOKUP($C263,'FERDİ SONUÇ'!$B$6:$H$1027,6,0))</f>
        <v/>
      </c>
      <c r="G263" s="50" t="str">
        <f>IF(OR(E263="",F263="DQ", F263="DNF", F263="DNS", F263=""),"-",VLOOKUP(C263,'FERDİ SONUÇ'!$B$6:$H$1027,7,0))</f>
        <v>-</v>
      </c>
      <c r="H263" s="50" t="str">
        <f>IF(OR(E263="",E263="F",F263="DQ", F263="DNF", F263="DNS", F263=""),"-",VLOOKUP(C263,'FERDİ SONUÇ'!$B$6:$H$1027,7,0))</f>
        <v>-</v>
      </c>
      <c r="I263" s="52" t="str">
        <f>IF(ISERROR(SMALL(H258:H263,6)),"-",SMALL(H258:H263,6))</f>
        <v>-</v>
      </c>
      <c r="J263" s="47"/>
      <c r="AZ263" s="37">
        <v>1257</v>
      </c>
    </row>
    <row r="264" spans="1:52" ht="15" customHeight="1" x14ac:dyDescent="0.2">
      <c r="A264" s="28"/>
      <c r="B264" s="30"/>
      <c r="C264" s="68"/>
      <c r="D264" s="32" t="str">
        <f>IF(ISERROR(VLOOKUP($C264,'START LİSTE'!$B$6:$G$1026,2,0)),"",VLOOKUP($C264,'START LİSTE'!$B$6:$G$1026,2,0))</f>
        <v/>
      </c>
      <c r="E264" s="33" t="str">
        <f>IF(ISERROR(VLOOKUP($C264,'START LİSTE'!$B$6:$G$1026,4,0)),"",VLOOKUP($C264,'START LİSTE'!$B$6:$G$1026,4,0))</f>
        <v/>
      </c>
      <c r="F264" s="107" t="str">
        <f>IF(ISERROR(VLOOKUP($C264,'FERDİ SONUÇ'!$B$6:$H$1027,6,0)),"",VLOOKUP($C264,'FERDİ SONUÇ'!$B$6:$H$1027,6,0))</f>
        <v/>
      </c>
      <c r="G264" s="33" t="str">
        <f>IF(OR(E264="",F264="DQ", F264="DNF", F264="DNS", F264=""),"-",VLOOKUP(C264,'FERDİ SONUÇ'!$B$6:$H$1027,7,0))</f>
        <v>-</v>
      </c>
      <c r="H264" s="33" t="str">
        <f>IF(OR(E264="",E264="F",F264="DQ", F264="DNF", F264="DNS", F264=""),"-",VLOOKUP(C264,'FERDİ SONUÇ'!$B$6:$H$1027,7,0))</f>
        <v>-</v>
      </c>
      <c r="I264" s="35" t="str">
        <f>IF(ISERROR(SMALL(H264:H269,1)),"-",SMALL(H264:H269,1))</f>
        <v>-</v>
      </c>
      <c r="J264" s="29"/>
      <c r="AZ264" s="37">
        <v>1258</v>
      </c>
    </row>
    <row r="265" spans="1:52" ht="15" customHeight="1" x14ac:dyDescent="0.2">
      <c r="A265" s="38"/>
      <c r="B265" s="40"/>
      <c r="C265" s="41"/>
      <c r="D265" s="42" t="str">
        <f>IF(ISERROR(VLOOKUP($C265,'START LİSTE'!$B$6:$G$1026,2,0)),"",VLOOKUP($C265,'START LİSTE'!$B$6:$G$1026,2,0))</f>
        <v/>
      </c>
      <c r="E265" s="43" t="str">
        <f>IF(ISERROR(VLOOKUP($C265,'START LİSTE'!$B$6:$G$1026,4,0)),"",VLOOKUP($C265,'START LİSTE'!$B$6:$G$1026,4,0))</f>
        <v/>
      </c>
      <c r="F265" s="108" t="str">
        <f>IF(ISERROR(VLOOKUP($C265,'FERDİ SONUÇ'!$B$6:$H$1027,6,0)),"",VLOOKUP($C265,'FERDİ SONUÇ'!$B$6:$H$1027,6,0))</f>
        <v/>
      </c>
      <c r="G265" s="43" t="str">
        <f>IF(OR(E265="",F265="DQ", F265="DNF", F265="DNS", F265=""),"-",VLOOKUP(C265,'FERDİ SONUÇ'!$B$6:$H$1027,7,0))</f>
        <v>-</v>
      </c>
      <c r="H265" s="43" t="str">
        <f>IF(OR(E265="",E265="F",F265="DQ", F265="DNF", F265="DNS", F265=""),"-",VLOOKUP(C265,'FERDİ SONUÇ'!$B$6:$H$1027,7,0))</f>
        <v>-</v>
      </c>
      <c r="I265" s="45" t="str">
        <f>IF(ISERROR(SMALL(H264:H269,2)),"-",SMALL(H264:H269,2))</f>
        <v>-</v>
      </c>
      <c r="J265" s="39"/>
      <c r="AZ265" s="37">
        <v>1259</v>
      </c>
    </row>
    <row r="266" spans="1:52" ht="15" customHeight="1" x14ac:dyDescent="0.2">
      <c r="A266" s="59" t="str">
        <f>IF(AND(B266&lt;&gt;"",J266&lt;&gt;"DQ"),COUNT(J$6:J$365)-(RANK(J266,J$6:J$365)+COUNTIF(J$6:J266,J266))+2,IF(C264&lt;&gt;"",AZ266,""))</f>
        <v/>
      </c>
      <c r="B266" s="40" t="str">
        <f>IF(ISERROR(VLOOKUP(C264,'START LİSTE'!$B$6:$G$1026,3,0)),"",VLOOKUP(C264,'START LİSTE'!$B$6:$G$1026,3,0))</f>
        <v/>
      </c>
      <c r="C266" s="41"/>
      <c r="D266" s="42" t="str">
        <f>IF(ISERROR(VLOOKUP($C266,'START LİSTE'!$B$6:$G$1026,2,0)),"",VLOOKUP($C266,'START LİSTE'!$B$6:$G$1026,2,0))</f>
        <v/>
      </c>
      <c r="E266" s="43" t="str">
        <f>IF(ISERROR(VLOOKUP($C266,'START LİSTE'!$B$6:$G$1026,4,0)),"",VLOOKUP($C266,'START LİSTE'!$B$6:$G$1026,4,0))</f>
        <v/>
      </c>
      <c r="F266" s="108" t="str">
        <f>IF(ISERROR(VLOOKUP($C266,'FERDİ SONUÇ'!$B$6:$H$1027,6,0)),"",VLOOKUP($C266,'FERDİ SONUÇ'!$B$6:$H$1027,6,0))</f>
        <v/>
      </c>
      <c r="G266" s="43" t="str">
        <f>IF(OR(E266="",F266="DQ", F266="DNF", F266="DNS", F266=""),"-",VLOOKUP(C266,'FERDİ SONUÇ'!$B$6:$H$1027,7,0))</f>
        <v>-</v>
      </c>
      <c r="H266" s="43" t="str">
        <f>IF(OR(E266="",E266="F",F266="DQ", F266="DNF", F266="DNS", F266=""),"-",VLOOKUP(C266,'FERDİ SONUÇ'!$B$6:$H$1027,7,0))</f>
        <v>-</v>
      </c>
      <c r="I266" s="45" t="str">
        <f>IF(ISERROR(SMALL(H264:H269,3)),"-",SMALL(H264:H269,3))</f>
        <v>-</v>
      </c>
      <c r="J266" s="58" t="str">
        <f>IF(C264="","",IF(OR(I264="-",I265="-",I266="-",I267="-"),"DQ",SUM(I264,I265,I266,I267)))</f>
        <v/>
      </c>
      <c r="AZ266" s="37">
        <v>1260</v>
      </c>
    </row>
    <row r="267" spans="1:52" ht="15" customHeight="1" x14ac:dyDescent="0.2">
      <c r="A267" s="38"/>
      <c r="B267" s="40"/>
      <c r="C267" s="41"/>
      <c r="D267" s="42" t="str">
        <f>IF(ISERROR(VLOOKUP($C267,'START LİSTE'!$B$6:$G$1026,2,0)),"",VLOOKUP($C267,'START LİSTE'!$B$6:$G$1026,2,0))</f>
        <v/>
      </c>
      <c r="E267" s="43" t="str">
        <f>IF(ISERROR(VLOOKUP($C267,'START LİSTE'!$B$6:$G$1026,4,0)),"",VLOOKUP($C267,'START LİSTE'!$B$6:$G$1026,4,0))</f>
        <v/>
      </c>
      <c r="F267" s="108" t="str">
        <f>IF(ISERROR(VLOOKUP($C267,'FERDİ SONUÇ'!$B$6:$H$1027,6,0)),"",VLOOKUP($C267,'FERDİ SONUÇ'!$B$6:$H$1027,6,0))</f>
        <v/>
      </c>
      <c r="G267" s="43" t="str">
        <f>IF(OR(E267="",F267="DQ", F267="DNF", F267="DNS", F267=""),"-",VLOOKUP(C267,'FERDİ SONUÇ'!$B$6:$H$1027,7,0))</f>
        <v>-</v>
      </c>
      <c r="H267" s="43" t="str">
        <f>IF(OR(E267="",E267="F",F267="DQ", F267="DNF", F267="DNS", F267=""),"-",VLOOKUP(C267,'FERDİ SONUÇ'!$B$6:$H$1027,7,0))</f>
        <v>-</v>
      </c>
      <c r="I267" s="45" t="str">
        <f>IF(ISERROR(SMALL(H264:H269,4)),"-",SMALL(H264:H269,4))</f>
        <v>-</v>
      </c>
      <c r="J267" s="39"/>
      <c r="AZ267" s="37">
        <v>1261</v>
      </c>
    </row>
    <row r="268" spans="1:52" ht="15" customHeight="1" x14ac:dyDescent="0.2">
      <c r="A268" s="38"/>
      <c r="B268" s="40"/>
      <c r="C268" s="41"/>
      <c r="D268" s="42" t="str">
        <f>IF(ISERROR(VLOOKUP($C268,'START LİSTE'!$B$6:$G$1026,2,0)),"",VLOOKUP($C268,'START LİSTE'!$B$6:$G$1026,2,0))</f>
        <v/>
      </c>
      <c r="E268" s="43" t="str">
        <f>IF(ISERROR(VLOOKUP($C268,'START LİSTE'!$B$6:$G$1026,4,0)),"",VLOOKUP($C268,'START LİSTE'!$B$6:$G$1026,4,0))</f>
        <v/>
      </c>
      <c r="F268" s="108" t="str">
        <f>IF(ISERROR(VLOOKUP($C268,'FERDİ SONUÇ'!$B$6:$H$1027,6,0)),"",VLOOKUP($C268,'FERDİ SONUÇ'!$B$6:$H$1027,6,0))</f>
        <v/>
      </c>
      <c r="G268" s="43" t="str">
        <f>IF(OR(E268="",F268="DQ", F268="DNF", F268="DNS", F268=""),"-",VLOOKUP(C268,'FERDİ SONUÇ'!$B$6:$H$1027,7,0))</f>
        <v>-</v>
      </c>
      <c r="H268" s="43" t="str">
        <f>IF(OR(E268="",E268="F",F268="DQ", F268="DNF", F268="DNS", F268=""),"-",VLOOKUP(C268,'FERDİ SONUÇ'!$B$6:$H$1027,7,0))</f>
        <v>-</v>
      </c>
      <c r="I268" s="45" t="str">
        <f>IF(ISERROR(SMALL(H264:H269,5)),"-",SMALL(H264:H269,5))</f>
        <v>-</v>
      </c>
      <c r="J268" s="39"/>
      <c r="AZ268" s="37">
        <v>1262</v>
      </c>
    </row>
    <row r="269" spans="1:52" ht="15" customHeight="1" x14ac:dyDescent="0.2">
      <c r="A269" s="46"/>
      <c r="B269" s="48"/>
      <c r="C269" s="69"/>
      <c r="D269" s="49" t="str">
        <f>IF(ISERROR(VLOOKUP($C269,'START LİSTE'!$B$6:$G$1026,2,0)),"",VLOOKUP($C269,'START LİSTE'!$B$6:$G$1026,2,0))</f>
        <v/>
      </c>
      <c r="E269" s="50" t="str">
        <f>IF(ISERROR(VLOOKUP($C269,'START LİSTE'!$B$6:$G$1026,4,0)),"",VLOOKUP($C269,'START LİSTE'!$B$6:$G$1026,4,0))</f>
        <v/>
      </c>
      <c r="F269" s="109" t="str">
        <f>IF(ISERROR(VLOOKUP($C269,'FERDİ SONUÇ'!$B$6:$H$1027,6,0)),"",VLOOKUP($C269,'FERDİ SONUÇ'!$B$6:$H$1027,6,0))</f>
        <v/>
      </c>
      <c r="G269" s="50" t="str">
        <f>IF(OR(E269="",F269="DQ", F269="DNF", F269="DNS", F269=""),"-",VLOOKUP(C269,'FERDİ SONUÇ'!$B$6:$H$1027,7,0))</f>
        <v>-</v>
      </c>
      <c r="H269" s="50" t="str">
        <f>IF(OR(E269="",E269="F",F269="DQ", F269="DNF", F269="DNS", F269=""),"-",VLOOKUP(C269,'FERDİ SONUÇ'!$B$6:$H$1027,7,0))</f>
        <v>-</v>
      </c>
      <c r="I269" s="52" t="str">
        <f>IF(ISERROR(SMALL(H264:H269,6)),"-",SMALL(H264:H269,6))</f>
        <v>-</v>
      </c>
      <c r="J269" s="47"/>
      <c r="AZ269" s="37">
        <v>1263</v>
      </c>
    </row>
    <row r="270" spans="1:52" ht="15" customHeight="1" x14ac:dyDescent="0.2">
      <c r="A270" s="28"/>
      <c r="B270" s="30"/>
      <c r="C270" s="68"/>
      <c r="D270" s="32" t="str">
        <f>IF(ISERROR(VLOOKUP($C270,'START LİSTE'!$B$6:$G$1026,2,0)),"",VLOOKUP($C270,'START LİSTE'!$B$6:$G$1026,2,0))</f>
        <v/>
      </c>
      <c r="E270" s="33" t="str">
        <f>IF(ISERROR(VLOOKUP($C270,'START LİSTE'!$B$6:$G$1026,4,0)),"",VLOOKUP($C270,'START LİSTE'!$B$6:$G$1026,4,0))</f>
        <v/>
      </c>
      <c r="F270" s="107" t="str">
        <f>IF(ISERROR(VLOOKUP($C270,'FERDİ SONUÇ'!$B$6:$H$1027,6,0)),"",VLOOKUP($C270,'FERDİ SONUÇ'!$B$6:$H$1027,6,0))</f>
        <v/>
      </c>
      <c r="G270" s="33" t="str">
        <f>IF(OR(E270="",F270="DQ", F270="DNF", F270="DNS", F270=""),"-",VLOOKUP(C270,'FERDİ SONUÇ'!$B$6:$H$1027,7,0))</f>
        <v>-</v>
      </c>
      <c r="H270" s="33" t="str">
        <f>IF(OR(E270="",E270="F",F270="DQ", F270="DNF", F270="DNS", F270=""),"-",VLOOKUP(C270,'FERDİ SONUÇ'!$B$6:$H$1027,7,0))</f>
        <v>-</v>
      </c>
      <c r="I270" s="35" t="str">
        <f>IF(ISERROR(SMALL(H270:H275,1)),"-",SMALL(H270:H275,1))</f>
        <v>-</v>
      </c>
      <c r="J270" s="29"/>
      <c r="AZ270" s="37">
        <v>1264</v>
      </c>
    </row>
    <row r="271" spans="1:52" ht="15" customHeight="1" x14ac:dyDescent="0.2">
      <c r="A271" s="38"/>
      <c r="B271" s="40"/>
      <c r="C271" s="41"/>
      <c r="D271" s="42" t="str">
        <f>IF(ISERROR(VLOOKUP($C271,'START LİSTE'!$B$6:$G$1026,2,0)),"",VLOOKUP($C271,'START LİSTE'!$B$6:$G$1026,2,0))</f>
        <v/>
      </c>
      <c r="E271" s="43" t="str">
        <f>IF(ISERROR(VLOOKUP($C271,'START LİSTE'!$B$6:$G$1026,4,0)),"",VLOOKUP($C271,'START LİSTE'!$B$6:$G$1026,4,0))</f>
        <v/>
      </c>
      <c r="F271" s="108" t="str">
        <f>IF(ISERROR(VLOOKUP($C271,'FERDİ SONUÇ'!$B$6:$H$1027,6,0)),"",VLOOKUP($C271,'FERDİ SONUÇ'!$B$6:$H$1027,6,0))</f>
        <v/>
      </c>
      <c r="G271" s="43" t="str">
        <f>IF(OR(E271="",F271="DQ", F271="DNF", F271="DNS", F271=""),"-",VLOOKUP(C271,'FERDİ SONUÇ'!$B$6:$H$1027,7,0))</f>
        <v>-</v>
      </c>
      <c r="H271" s="43" t="str">
        <f>IF(OR(E271="",E271="F",F271="DQ", F271="DNF", F271="DNS", F271=""),"-",VLOOKUP(C271,'FERDİ SONUÇ'!$B$6:$H$1027,7,0))</f>
        <v>-</v>
      </c>
      <c r="I271" s="45" t="str">
        <f>IF(ISERROR(SMALL(H270:H275,2)),"-",SMALL(H270:H275,2))</f>
        <v>-</v>
      </c>
      <c r="J271" s="39"/>
      <c r="AZ271" s="37">
        <v>1265</v>
      </c>
    </row>
    <row r="272" spans="1:52" ht="15" customHeight="1" x14ac:dyDescent="0.2">
      <c r="A272" s="59" t="str">
        <f>IF(AND(B272&lt;&gt;"",J272&lt;&gt;"DQ"),COUNT(J$6:J$365)-(RANK(J272,J$6:J$365)+COUNTIF(J$6:J272,J272))+2,IF(C270&lt;&gt;"",AZ272,""))</f>
        <v/>
      </c>
      <c r="B272" s="40" t="str">
        <f>IF(ISERROR(VLOOKUP(C270,'START LİSTE'!$B$6:$G$1026,3,0)),"",VLOOKUP(C270,'START LİSTE'!$B$6:$G$1026,3,0))</f>
        <v/>
      </c>
      <c r="C272" s="41"/>
      <c r="D272" s="42" t="str">
        <f>IF(ISERROR(VLOOKUP($C272,'START LİSTE'!$B$6:$G$1026,2,0)),"",VLOOKUP($C272,'START LİSTE'!$B$6:$G$1026,2,0))</f>
        <v/>
      </c>
      <c r="E272" s="43" t="str">
        <f>IF(ISERROR(VLOOKUP($C272,'START LİSTE'!$B$6:$G$1026,4,0)),"",VLOOKUP($C272,'START LİSTE'!$B$6:$G$1026,4,0))</f>
        <v/>
      </c>
      <c r="F272" s="108" t="str">
        <f>IF(ISERROR(VLOOKUP($C272,'FERDİ SONUÇ'!$B$6:$H$1027,6,0)),"",VLOOKUP($C272,'FERDİ SONUÇ'!$B$6:$H$1027,6,0))</f>
        <v/>
      </c>
      <c r="G272" s="43" t="str">
        <f>IF(OR(E272="",F272="DQ", F272="DNF", F272="DNS", F272=""),"-",VLOOKUP(C272,'FERDİ SONUÇ'!$B$6:$H$1027,7,0))</f>
        <v>-</v>
      </c>
      <c r="H272" s="43" t="str">
        <f>IF(OR(E272="",E272="F",F272="DQ", F272="DNF", F272="DNS", F272=""),"-",VLOOKUP(C272,'FERDİ SONUÇ'!$B$6:$H$1027,7,0))</f>
        <v>-</v>
      </c>
      <c r="I272" s="45" t="str">
        <f>IF(ISERROR(SMALL(H270:H275,3)),"-",SMALL(H270:H275,3))</f>
        <v>-</v>
      </c>
      <c r="J272" s="58" t="str">
        <f>IF(C270="","",IF(OR(I270="-",I271="-",I272="-",I273="-"),"DQ",SUM(I270,I271,I272,I273)))</f>
        <v/>
      </c>
      <c r="AZ272" s="37">
        <v>1266</v>
      </c>
    </row>
    <row r="273" spans="1:52" ht="15" customHeight="1" x14ac:dyDescent="0.2">
      <c r="A273" s="38"/>
      <c r="B273" s="40"/>
      <c r="C273" s="41"/>
      <c r="D273" s="42" t="str">
        <f>IF(ISERROR(VLOOKUP($C273,'START LİSTE'!$B$6:$G$1026,2,0)),"",VLOOKUP($C273,'START LİSTE'!$B$6:$G$1026,2,0))</f>
        <v/>
      </c>
      <c r="E273" s="43" t="str">
        <f>IF(ISERROR(VLOOKUP($C273,'START LİSTE'!$B$6:$G$1026,4,0)),"",VLOOKUP($C273,'START LİSTE'!$B$6:$G$1026,4,0))</f>
        <v/>
      </c>
      <c r="F273" s="108" t="str">
        <f>IF(ISERROR(VLOOKUP($C273,'FERDİ SONUÇ'!$B$6:$H$1027,6,0)),"",VLOOKUP($C273,'FERDİ SONUÇ'!$B$6:$H$1027,6,0))</f>
        <v/>
      </c>
      <c r="G273" s="43" t="str">
        <f>IF(OR(E273="",F273="DQ", F273="DNF", F273="DNS", F273=""),"-",VLOOKUP(C273,'FERDİ SONUÇ'!$B$6:$H$1027,7,0))</f>
        <v>-</v>
      </c>
      <c r="H273" s="43" t="str">
        <f>IF(OR(E273="",E273="F",F273="DQ", F273="DNF", F273="DNS", F273=""),"-",VLOOKUP(C273,'FERDİ SONUÇ'!$B$6:$H$1027,7,0))</f>
        <v>-</v>
      </c>
      <c r="I273" s="45" t="str">
        <f>IF(ISERROR(SMALL(H270:H275,4)),"-",SMALL(H270:H275,4))</f>
        <v>-</v>
      </c>
      <c r="J273" s="39"/>
      <c r="AZ273" s="37">
        <v>1267</v>
      </c>
    </row>
    <row r="274" spans="1:52" ht="15" customHeight="1" x14ac:dyDescent="0.2">
      <c r="A274" s="38"/>
      <c r="B274" s="40"/>
      <c r="C274" s="41"/>
      <c r="D274" s="42" t="str">
        <f>IF(ISERROR(VLOOKUP($C274,'START LİSTE'!$B$6:$G$1026,2,0)),"",VLOOKUP($C274,'START LİSTE'!$B$6:$G$1026,2,0))</f>
        <v/>
      </c>
      <c r="E274" s="43" t="str">
        <f>IF(ISERROR(VLOOKUP($C274,'START LİSTE'!$B$6:$G$1026,4,0)),"",VLOOKUP($C274,'START LİSTE'!$B$6:$G$1026,4,0))</f>
        <v/>
      </c>
      <c r="F274" s="108" t="str">
        <f>IF(ISERROR(VLOOKUP($C274,'FERDİ SONUÇ'!$B$6:$H$1027,6,0)),"",VLOOKUP($C274,'FERDİ SONUÇ'!$B$6:$H$1027,6,0))</f>
        <v/>
      </c>
      <c r="G274" s="43" t="str">
        <f>IF(OR(E274="",F274="DQ", F274="DNF", F274="DNS", F274=""),"-",VLOOKUP(C274,'FERDİ SONUÇ'!$B$6:$H$1027,7,0))</f>
        <v>-</v>
      </c>
      <c r="H274" s="43" t="str">
        <f>IF(OR(E274="",E274="F",F274="DQ", F274="DNF", F274="DNS", F274=""),"-",VLOOKUP(C274,'FERDİ SONUÇ'!$B$6:$H$1027,7,0))</f>
        <v>-</v>
      </c>
      <c r="I274" s="45" t="str">
        <f>IF(ISERROR(SMALL(H270:H275,5)),"-",SMALL(H270:H275,5))</f>
        <v>-</v>
      </c>
      <c r="J274" s="39"/>
      <c r="AZ274" s="37">
        <v>1268</v>
      </c>
    </row>
    <row r="275" spans="1:52" ht="15" customHeight="1" x14ac:dyDescent="0.2">
      <c r="A275" s="46"/>
      <c r="B275" s="48"/>
      <c r="C275" s="69"/>
      <c r="D275" s="49" t="str">
        <f>IF(ISERROR(VLOOKUP($C275,'START LİSTE'!$B$6:$G$1026,2,0)),"",VLOOKUP($C275,'START LİSTE'!$B$6:$G$1026,2,0))</f>
        <v/>
      </c>
      <c r="E275" s="50" t="str">
        <f>IF(ISERROR(VLOOKUP($C275,'START LİSTE'!$B$6:$G$1026,4,0)),"",VLOOKUP($C275,'START LİSTE'!$B$6:$G$1026,4,0))</f>
        <v/>
      </c>
      <c r="F275" s="109" t="str">
        <f>IF(ISERROR(VLOOKUP($C275,'FERDİ SONUÇ'!$B$6:$H$1027,6,0)),"",VLOOKUP($C275,'FERDİ SONUÇ'!$B$6:$H$1027,6,0))</f>
        <v/>
      </c>
      <c r="G275" s="50" t="str">
        <f>IF(OR(E275="",F275="DQ", F275="DNF", F275="DNS", F275=""),"-",VLOOKUP(C275,'FERDİ SONUÇ'!$B$6:$H$1027,7,0))</f>
        <v>-</v>
      </c>
      <c r="H275" s="50" t="str">
        <f>IF(OR(E275="",E275="F",F275="DQ", F275="DNF", F275="DNS", F275=""),"-",VLOOKUP(C275,'FERDİ SONUÇ'!$B$6:$H$1027,7,0))</f>
        <v>-</v>
      </c>
      <c r="I275" s="52" t="str">
        <f>IF(ISERROR(SMALL(H270:H275,6)),"-",SMALL(H270:H275,6))</f>
        <v>-</v>
      </c>
      <c r="J275" s="47"/>
      <c r="AZ275" s="37">
        <v>1269</v>
      </c>
    </row>
    <row r="276" spans="1:52" ht="15" customHeight="1" x14ac:dyDescent="0.2">
      <c r="A276" s="28"/>
      <c r="B276" s="30"/>
      <c r="C276" s="68"/>
      <c r="D276" s="32" t="str">
        <f>IF(ISERROR(VLOOKUP($C276,'START LİSTE'!$B$6:$G$1026,2,0)),"",VLOOKUP($C276,'START LİSTE'!$B$6:$G$1026,2,0))</f>
        <v/>
      </c>
      <c r="E276" s="33" t="str">
        <f>IF(ISERROR(VLOOKUP($C276,'START LİSTE'!$B$6:$G$1026,4,0)),"",VLOOKUP($C276,'START LİSTE'!$B$6:$G$1026,4,0))</f>
        <v/>
      </c>
      <c r="F276" s="107" t="str">
        <f>IF(ISERROR(VLOOKUP($C276,'FERDİ SONUÇ'!$B$6:$H$1027,6,0)),"",VLOOKUP($C276,'FERDİ SONUÇ'!$B$6:$H$1027,6,0))</f>
        <v/>
      </c>
      <c r="G276" s="33" t="str">
        <f>IF(OR(E276="",F276="DQ", F276="DNF", F276="DNS", F276=""),"-",VLOOKUP(C276,'FERDİ SONUÇ'!$B$6:$H$1027,7,0))</f>
        <v>-</v>
      </c>
      <c r="H276" s="33" t="str">
        <f>IF(OR(E276="",E276="F",F276="DQ", F276="DNF", F276="DNS", F276=""),"-",VLOOKUP(C276,'FERDİ SONUÇ'!$B$6:$H$1027,7,0))</f>
        <v>-</v>
      </c>
      <c r="I276" s="35" t="str">
        <f>IF(ISERROR(SMALL(H276:H281,1)),"-",SMALL(H276:H281,1))</f>
        <v>-</v>
      </c>
      <c r="J276" s="29"/>
      <c r="AZ276" s="37">
        <v>1270</v>
      </c>
    </row>
    <row r="277" spans="1:52" ht="15" customHeight="1" x14ac:dyDescent="0.2">
      <c r="A277" s="38"/>
      <c r="B277" s="40"/>
      <c r="C277" s="41"/>
      <c r="D277" s="42" t="str">
        <f>IF(ISERROR(VLOOKUP($C277,'START LİSTE'!$B$6:$G$1026,2,0)),"",VLOOKUP($C277,'START LİSTE'!$B$6:$G$1026,2,0))</f>
        <v/>
      </c>
      <c r="E277" s="43" t="str">
        <f>IF(ISERROR(VLOOKUP($C277,'START LİSTE'!$B$6:$G$1026,4,0)),"",VLOOKUP($C277,'START LİSTE'!$B$6:$G$1026,4,0))</f>
        <v/>
      </c>
      <c r="F277" s="108" t="str">
        <f>IF(ISERROR(VLOOKUP($C277,'FERDİ SONUÇ'!$B$6:$H$1027,6,0)),"",VLOOKUP($C277,'FERDİ SONUÇ'!$B$6:$H$1027,6,0))</f>
        <v/>
      </c>
      <c r="G277" s="43" t="str">
        <f>IF(OR(E277="",F277="DQ", F277="DNF", F277="DNS", F277=""),"-",VLOOKUP(C277,'FERDİ SONUÇ'!$B$6:$H$1027,7,0))</f>
        <v>-</v>
      </c>
      <c r="H277" s="43" t="str">
        <f>IF(OR(E277="",E277="F",F277="DQ", F277="DNF", F277="DNS", F277=""),"-",VLOOKUP(C277,'FERDİ SONUÇ'!$B$6:$H$1027,7,0))</f>
        <v>-</v>
      </c>
      <c r="I277" s="45" t="str">
        <f>IF(ISERROR(SMALL(H276:H281,2)),"-",SMALL(H276:H281,2))</f>
        <v>-</v>
      </c>
      <c r="J277" s="39"/>
      <c r="AZ277" s="37">
        <v>1271</v>
      </c>
    </row>
    <row r="278" spans="1:52" ht="15" customHeight="1" x14ac:dyDescent="0.2">
      <c r="A278" s="59" t="str">
        <f>IF(AND(B278&lt;&gt;"",J278&lt;&gt;"DQ"),COUNT(J$6:J$365)-(RANK(J278,J$6:J$365)+COUNTIF(J$6:J278,J278))+2,IF(C276&lt;&gt;"",AZ278,""))</f>
        <v/>
      </c>
      <c r="B278" s="40" t="str">
        <f>IF(ISERROR(VLOOKUP(C276,'START LİSTE'!$B$6:$G$1026,3,0)),"",VLOOKUP(C276,'START LİSTE'!$B$6:$G$1026,3,0))</f>
        <v/>
      </c>
      <c r="C278" s="41"/>
      <c r="D278" s="42" t="str">
        <f>IF(ISERROR(VLOOKUP($C278,'START LİSTE'!$B$6:$G$1026,2,0)),"",VLOOKUP($C278,'START LİSTE'!$B$6:$G$1026,2,0))</f>
        <v/>
      </c>
      <c r="E278" s="43" t="str">
        <f>IF(ISERROR(VLOOKUP($C278,'START LİSTE'!$B$6:$G$1026,4,0)),"",VLOOKUP($C278,'START LİSTE'!$B$6:$G$1026,4,0))</f>
        <v/>
      </c>
      <c r="F278" s="108" t="str">
        <f>IF(ISERROR(VLOOKUP($C278,'FERDİ SONUÇ'!$B$6:$H$1027,6,0)),"",VLOOKUP($C278,'FERDİ SONUÇ'!$B$6:$H$1027,6,0))</f>
        <v/>
      </c>
      <c r="G278" s="43" t="str">
        <f>IF(OR(E278="",F278="DQ", F278="DNF", F278="DNS", F278=""),"-",VLOOKUP(C278,'FERDİ SONUÇ'!$B$6:$H$1027,7,0))</f>
        <v>-</v>
      </c>
      <c r="H278" s="43" t="str">
        <f>IF(OR(E278="",E278="F",F278="DQ", F278="DNF", F278="DNS", F278=""),"-",VLOOKUP(C278,'FERDİ SONUÇ'!$B$6:$H$1027,7,0))</f>
        <v>-</v>
      </c>
      <c r="I278" s="45" t="str">
        <f>IF(ISERROR(SMALL(H276:H281,3)),"-",SMALL(H276:H281,3))</f>
        <v>-</v>
      </c>
      <c r="J278" s="58" t="str">
        <f>IF(C276="","",IF(OR(I276="-",I277="-",I278="-",I279="-"),"DQ",SUM(I276,I277,I278,I279)))</f>
        <v/>
      </c>
      <c r="AZ278" s="37">
        <v>1272</v>
      </c>
    </row>
    <row r="279" spans="1:52" ht="15" customHeight="1" x14ac:dyDescent="0.2">
      <c r="A279" s="38"/>
      <c r="B279" s="40"/>
      <c r="C279" s="41"/>
      <c r="D279" s="42" t="str">
        <f>IF(ISERROR(VLOOKUP($C279,'START LİSTE'!$B$6:$G$1026,2,0)),"",VLOOKUP($C279,'START LİSTE'!$B$6:$G$1026,2,0))</f>
        <v/>
      </c>
      <c r="E279" s="43" t="str">
        <f>IF(ISERROR(VLOOKUP($C279,'START LİSTE'!$B$6:$G$1026,4,0)),"",VLOOKUP($C279,'START LİSTE'!$B$6:$G$1026,4,0))</f>
        <v/>
      </c>
      <c r="F279" s="108" t="str">
        <f>IF(ISERROR(VLOOKUP($C279,'FERDİ SONUÇ'!$B$6:$H$1027,6,0)),"",VLOOKUP($C279,'FERDİ SONUÇ'!$B$6:$H$1027,6,0))</f>
        <v/>
      </c>
      <c r="G279" s="43" t="str">
        <f>IF(OR(E279="",F279="DQ", F279="DNF", F279="DNS", F279=""),"-",VLOOKUP(C279,'FERDİ SONUÇ'!$B$6:$H$1027,7,0))</f>
        <v>-</v>
      </c>
      <c r="H279" s="43" t="str">
        <f>IF(OR(E279="",E279="F",F279="DQ", F279="DNF", F279="DNS", F279=""),"-",VLOOKUP(C279,'FERDİ SONUÇ'!$B$6:$H$1027,7,0))</f>
        <v>-</v>
      </c>
      <c r="I279" s="45" t="str">
        <f>IF(ISERROR(SMALL(H276:H281,4)),"-",SMALL(H276:H281,4))</f>
        <v>-</v>
      </c>
      <c r="J279" s="39"/>
      <c r="AZ279" s="37">
        <v>1273</v>
      </c>
    </row>
    <row r="280" spans="1:52" ht="15" customHeight="1" x14ac:dyDescent="0.2">
      <c r="A280" s="38"/>
      <c r="B280" s="40"/>
      <c r="C280" s="41"/>
      <c r="D280" s="42" t="str">
        <f>IF(ISERROR(VLOOKUP($C280,'START LİSTE'!$B$6:$G$1026,2,0)),"",VLOOKUP($C280,'START LİSTE'!$B$6:$G$1026,2,0))</f>
        <v/>
      </c>
      <c r="E280" s="43" t="str">
        <f>IF(ISERROR(VLOOKUP($C280,'START LİSTE'!$B$6:$G$1026,4,0)),"",VLOOKUP($C280,'START LİSTE'!$B$6:$G$1026,4,0))</f>
        <v/>
      </c>
      <c r="F280" s="108" t="str">
        <f>IF(ISERROR(VLOOKUP($C280,'FERDİ SONUÇ'!$B$6:$H$1027,6,0)),"",VLOOKUP($C280,'FERDİ SONUÇ'!$B$6:$H$1027,6,0))</f>
        <v/>
      </c>
      <c r="G280" s="43" t="str">
        <f>IF(OR(E280="",F280="DQ", F280="DNF", F280="DNS", F280=""),"-",VLOOKUP(C280,'FERDİ SONUÇ'!$B$6:$H$1027,7,0))</f>
        <v>-</v>
      </c>
      <c r="H280" s="43" t="str">
        <f>IF(OR(E280="",E280="F",F280="DQ", F280="DNF", F280="DNS", F280=""),"-",VLOOKUP(C280,'FERDİ SONUÇ'!$B$6:$H$1027,7,0))</f>
        <v>-</v>
      </c>
      <c r="I280" s="45" t="str">
        <f>IF(ISERROR(SMALL(H276:H281,5)),"-",SMALL(H276:H281,5))</f>
        <v>-</v>
      </c>
      <c r="J280" s="39"/>
      <c r="AZ280" s="37">
        <v>1274</v>
      </c>
    </row>
    <row r="281" spans="1:52" ht="15" customHeight="1" x14ac:dyDescent="0.2">
      <c r="A281" s="46"/>
      <c r="B281" s="48"/>
      <c r="C281" s="69"/>
      <c r="D281" s="49" t="str">
        <f>IF(ISERROR(VLOOKUP($C281,'START LİSTE'!$B$6:$G$1026,2,0)),"",VLOOKUP($C281,'START LİSTE'!$B$6:$G$1026,2,0))</f>
        <v/>
      </c>
      <c r="E281" s="50" t="str">
        <f>IF(ISERROR(VLOOKUP($C281,'START LİSTE'!$B$6:$G$1026,4,0)),"",VLOOKUP($C281,'START LİSTE'!$B$6:$G$1026,4,0))</f>
        <v/>
      </c>
      <c r="F281" s="109" t="str">
        <f>IF(ISERROR(VLOOKUP($C281,'FERDİ SONUÇ'!$B$6:$H$1027,6,0)),"",VLOOKUP($C281,'FERDİ SONUÇ'!$B$6:$H$1027,6,0))</f>
        <v/>
      </c>
      <c r="G281" s="50" t="str">
        <f>IF(OR(E281="",F281="DQ", F281="DNF", F281="DNS", F281=""),"-",VLOOKUP(C281,'FERDİ SONUÇ'!$B$6:$H$1027,7,0))</f>
        <v>-</v>
      </c>
      <c r="H281" s="50" t="str">
        <f>IF(OR(E281="",E281="F",F281="DQ", F281="DNF", F281="DNS", F281=""),"-",VLOOKUP(C281,'FERDİ SONUÇ'!$B$6:$H$1027,7,0))</f>
        <v>-</v>
      </c>
      <c r="I281" s="52" t="str">
        <f>IF(ISERROR(SMALL(H276:H281,6)),"-",SMALL(H276:H281,6))</f>
        <v>-</v>
      </c>
      <c r="J281" s="47"/>
      <c r="AZ281" s="37">
        <v>1275</v>
      </c>
    </row>
    <row r="282" spans="1:52" ht="15" customHeight="1" x14ac:dyDescent="0.2">
      <c r="A282" s="28"/>
      <c r="B282" s="30"/>
      <c r="C282" s="68"/>
      <c r="D282" s="32" t="str">
        <f>IF(ISERROR(VLOOKUP($C282,'START LİSTE'!$B$6:$G$1026,2,0)),"",VLOOKUP($C282,'START LİSTE'!$B$6:$G$1026,2,0))</f>
        <v/>
      </c>
      <c r="E282" s="33" t="str">
        <f>IF(ISERROR(VLOOKUP($C282,'START LİSTE'!$B$6:$G$1026,4,0)),"",VLOOKUP($C282,'START LİSTE'!$B$6:$G$1026,4,0))</f>
        <v/>
      </c>
      <c r="F282" s="107" t="str">
        <f>IF(ISERROR(VLOOKUP($C282,'FERDİ SONUÇ'!$B$6:$H$1027,6,0)),"",VLOOKUP($C282,'FERDİ SONUÇ'!$B$6:$H$1027,6,0))</f>
        <v/>
      </c>
      <c r="G282" s="33" t="str">
        <f>IF(OR(E282="",F282="DQ", F282="DNF", F282="DNS", F282=""),"-",VLOOKUP(C282,'FERDİ SONUÇ'!$B$6:$H$1027,7,0))</f>
        <v>-</v>
      </c>
      <c r="H282" s="33" t="str">
        <f>IF(OR(E282="",E282="F",F282="DQ", F282="DNF", F282="DNS", F282=""),"-",VLOOKUP(C282,'FERDİ SONUÇ'!$B$6:$H$1027,7,0))</f>
        <v>-</v>
      </c>
      <c r="I282" s="35" t="str">
        <f>IF(ISERROR(SMALL(H282:H287,1)),"-",SMALL(H282:H287,1))</f>
        <v>-</v>
      </c>
      <c r="J282" s="29"/>
      <c r="AZ282" s="37">
        <v>1276</v>
      </c>
    </row>
    <row r="283" spans="1:52" ht="15" customHeight="1" x14ac:dyDescent="0.2">
      <c r="A283" s="38"/>
      <c r="B283" s="40"/>
      <c r="C283" s="41"/>
      <c r="D283" s="42" t="str">
        <f>IF(ISERROR(VLOOKUP($C283,'START LİSTE'!$B$6:$G$1026,2,0)),"",VLOOKUP($C283,'START LİSTE'!$B$6:$G$1026,2,0))</f>
        <v/>
      </c>
      <c r="E283" s="43" t="str">
        <f>IF(ISERROR(VLOOKUP($C283,'START LİSTE'!$B$6:$G$1026,4,0)),"",VLOOKUP($C283,'START LİSTE'!$B$6:$G$1026,4,0))</f>
        <v/>
      </c>
      <c r="F283" s="108" t="str">
        <f>IF(ISERROR(VLOOKUP($C283,'FERDİ SONUÇ'!$B$6:$H$1027,6,0)),"",VLOOKUP($C283,'FERDİ SONUÇ'!$B$6:$H$1027,6,0))</f>
        <v/>
      </c>
      <c r="G283" s="43" t="str">
        <f>IF(OR(E283="",F283="DQ", F283="DNF", F283="DNS", F283=""),"-",VLOOKUP(C283,'FERDİ SONUÇ'!$B$6:$H$1027,7,0))</f>
        <v>-</v>
      </c>
      <c r="H283" s="43" t="str">
        <f>IF(OR(E283="",E283="F",F283="DQ", F283="DNF", F283="DNS", F283=""),"-",VLOOKUP(C283,'FERDİ SONUÇ'!$B$6:$H$1027,7,0))</f>
        <v>-</v>
      </c>
      <c r="I283" s="45" t="str">
        <f>IF(ISERROR(SMALL(H282:H287,2)),"-",SMALL(H282:H287,2))</f>
        <v>-</v>
      </c>
      <c r="J283" s="39"/>
      <c r="AZ283" s="37">
        <v>1277</v>
      </c>
    </row>
    <row r="284" spans="1:52" ht="15" customHeight="1" x14ac:dyDescent="0.2">
      <c r="A284" s="59" t="str">
        <f>IF(AND(B284&lt;&gt;"",J284&lt;&gt;"DQ"),COUNT(J$6:J$365)-(RANK(J284,J$6:J$365)+COUNTIF(J$6:J284,J284))+2,IF(C282&lt;&gt;"",AZ284,""))</f>
        <v/>
      </c>
      <c r="B284" s="40" t="str">
        <f>IF(ISERROR(VLOOKUP(C282,'START LİSTE'!$B$6:$G$1026,3,0)),"",VLOOKUP(C282,'START LİSTE'!$B$6:$G$1026,3,0))</f>
        <v/>
      </c>
      <c r="C284" s="41"/>
      <c r="D284" s="42" t="str">
        <f>IF(ISERROR(VLOOKUP($C284,'START LİSTE'!$B$6:$G$1026,2,0)),"",VLOOKUP($C284,'START LİSTE'!$B$6:$G$1026,2,0))</f>
        <v/>
      </c>
      <c r="E284" s="43" t="str">
        <f>IF(ISERROR(VLOOKUP($C284,'START LİSTE'!$B$6:$G$1026,4,0)),"",VLOOKUP($C284,'START LİSTE'!$B$6:$G$1026,4,0))</f>
        <v/>
      </c>
      <c r="F284" s="108" t="str">
        <f>IF(ISERROR(VLOOKUP($C284,'FERDİ SONUÇ'!$B$6:$H$1027,6,0)),"",VLOOKUP($C284,'FERDİ SONUÇ'!$B$6:$H$1027,6,0))</f>
        <v/>
      </c>
      <c r="G284" s="43" t="str">
        <f>IF(OR(E284="",F284="DQ", F284="DNF", F284="DNS", F284=""),"-",VLOOKUP(C284,'FERDİ SONUÇ'!$B$6:$H$1027,7,0))</f>
        <v>-</v>
      </c>
      <c r="H284" s="43" t="str">
        <f>IF(OR(E284="",E284="F",F284="DQ", F284="DNF", F284="DNS", F284=""),"-",VLOOKUP(C284,'FERDİ SONUÇ'!$B$6:$H$1027,7,0))</f>
        <v>-</v>
      </c>
      <c r="I284" s="45" t="str">
        <f>IF(ISERROR(SMALL(H282:H287,3)),"-",SMALL(H282:H287,3))</f>
        <v>-</v>
      </c>
      <c r="J284" s="58" t="str">
        <f>IF(C282="","",IF(OR(I282="-",I283="-",I284="-",I285="-"),"DQ",SUM(I282,I283,I284,I285)))</f>
        <v/>
      </c>
      <c r="AZ284" s="37">
        <v>1278</v>
      </c>
    </row>
    <row r="285" spans="1:52" ht="15" customHeight="1" x14ac:dyDescent="0.2">
      <c r="A285" s="38"/>
      <c r="B285" s="40"/>
      <c r="C285" s="41"/>
      <c r="D285" s="42" t="str">
        <f>IF(ISERROR(VLOOKUP($C285,'START LİSTE'!$B$6:$G$1026,2,0)),"",VLOOKUP($C285,'START LİSTE'!$B$6:$G$1026,2,0))</f>
        <v/>
      </c>
      <c r="E285" s="43" t="str">
        <f>IF(ISERROR(VLOOKUP($C285,'START LİSTE'!$B$6:$G$1026,4,0)),"",VLOOKUP($C285,'START LİSTE'!$B$6:$G$1026,4,0))</f>
        <v/>
      </c>
      <c r="F285" s="108" t="str">
        <f>IF(ISERROR(VLOOKUP($C285,'FERDİ SONUÇ'!$B$6:$H$1027,6,0)),"",VLOOKUP($C285,'FERDİ SONUÇ'!$B$6:$H$1027,6,0))</f>
        <v/>
      </c>
      <c r="G285" s="43" t="str">
        <f>IF(OR(E285="",F285="DQ", F285="DNF", F285="DNS", F285=""),"-",VLOOKUP(C285,'FERDİ SONUÇ'!$B$6:$H$1027,7,0))</f>
        <v>-</v>
      </c>
      <c r="H285" s="43" t="str">
        <f>IF(OR(E285="",E285="F",F285="DQ", F285="DNF", F285="DNS", F285=""),"-",VLOOKUP(C285,'FERDİ SONUÇ'!$B$6:$H$1027,7,0))</f>
        <v>-</v>
      </c>
      <c r="I285" s="45" t="str">
        <f>IF(ISERROR(SMALL(H282:H287,4)),"-",SMALL(H282:H287,4))</f>
        <v>-</v>
      </c>
      <c r="J285" s="39"/>
      <c r="AZ285" s="37">
        <v>1279</v>
      </c>
    </row>
    <row r="286" spans="1:52" ht="15" customHeight="1" x14ac:dyDescent="0.2">
      <c r="A286" s="38"/>
      <c r="B286" s="40"/>
      <c r="C286" s="41"/>
      <c r="D286" s="42" t="str">
        <f>IF(ISERROR(VLOOKUP($C286,'START LİSTE'!$B$6:$G$1026,2,0)),"",VLOOKUP($C286,'START LİSTE'!$B$6:$G$1026,2,0))</f>
        <v/>
      </c>
      <c r="E286" s="43" t="str">
        <f>IF(ISERROR(VLOOKUP($C286,'START LİSTE'!$B$6:$G$1026,4,0)),"",VLOOKUP($C286,'START LİSTE'!$B$6:$G$1026,4,0))</f>
        <v/>
      </c>
      <c r="F286" s="108" t="str">
        <f>IF(ISERROR(VLOOKUP($C286,'FERDİ SONUÇ'!$B$6:$H$1027,6,0)),"",VLOOKUP($C286,'FERDİ SONUÇ'!$B$6:$H$1027,6,0))</f>
        <v/>
      </c>
      <c r="G286" s="43" t="str">
        <f>IF(OR(E286="",F286="DQ", F286="DNF", F286="DNS", F286=""),"-",VLOOKUP(C286,'FERDİ SONUÇ'!$B$6:$H$1027,7,0))</f>
        <v>-</v>
      </c>
      <c r="H286" s="43" t="str">
        <f>IF(OR(E286="",E286="F",F286="DQ", F286="DNF", F286="DNS", F286=""),"-",VLOOKUP(C286,'FERDİ SONUÇ'!$B$6:$H$1027,7,0))</f>
        <v>-</v>
      </c>
      <c r="I286" s="45" t="str">
        <f>IF(ISERROR(SMALL(H282:H287,5)),"-",SMALL(H282:H287,5))</f>
        <v>-</v>
      </c>
      <c r="J286" s="39"/>
      <c r="AZ286" s="37">
        <v>1280</v>
      </c>
    </row>
    <row r="287" spans="1:52" ht="15" customHeight="1" x14ac:dyDescent="0.2">
      <c r="A287" s="46"/>
      <c r="B287" s="48"/>
      <c r="C287" s="69"/>
      <c r="D287" s="49" t="str">
        <f>IF(ISERROR(VLOOKUP($C287,'START LİSTE'!$B$6:$G$1026,2,0)),"",VLOOKUP($C287,'START LİSTE'!$B$6:$G$1026,2,0))</f>
        <v/>
      </c>
      <c r="E287" s="50" t="str">
        <f>IF(ISERROR(VLOOKUP($C287,'START LİSTE'!$B$6:$G$1026,4,0)),"",VLOOKUP($C287,'START LİSTE'!$B$6:$G$1026,4,0))</f>
        <v/>
      </c>
      <c r="F287" s="109" t="str">
        <f>IF(ISERROR(VLOOKUP($C287,'FERDİ SONUÇ'!$B$6:$H$1027,6,0)),"",VLOOKUP($C287,'FERDİ SONUÇ'!$B$6:$H$1027,6,0))</f>
        <v/>
      </c>
      <c r="G287" s="50" t="str">
        <f>IF(OR(E287="",F287="DQ", F287="DNF", F287="DNS", F287=""),"-",VLOOKUP(C287,'FERDİ SONUÇ'!$B$6:$H$1027,7,0))</f>
        <v>-</v>
      </c>
      <c r="H287" s="50" t="str">
        <f>IF(OR(E287="",E287="F",F287="DQ", F287="DNF", F287="DNS", F287=""),"-",VLOOKUP(C287,'FERDİ SONUÇ'!$B$6:$H$1027,7,0))</f>
        <v>-</v>
      </c>
      <c r="I287" s="52" t="str">
        <f>IF(ISERROR(SMALL(H282:H287,6)),"-",SMALL(H282:H287,6))</f>
        <v>-</v>
      </c>
      <c r="J287" s="47"/>
      <c r="AZ287" s="37">
        <v>1281</v>
      </c>
    </row>
    <row r="288" spans="1:52" ht="15" customHeight="1" x14ac:dyDescent="0.2">
      <c r="A288" s="28"/>
      <c r="B288" s="30"/>
      <c r="C288" s="68"/>
      <c r="D288" s="32" t="str">
        <f>IF(ISERROR(VLOOKUP($C288,'START LİSTE'!$B$6:$G$1026,2,0)),"",VLOOKUP($C288,'START LİSTE'!$B$6:$G$1026,2,0))</f>
        <v/>
      </c>
      <c r="E288" s="33" t="str">
        <f>IF(ISERROR(VLOOKUP($C288,'START LİSTE'!$B$6:$G$1026,4,0)),"",VLOOKUP($C288,'START LİSTE'!$B$6:$G$1026,4,0))</f>
        <v/>
      </c>
      <c r="F288" s="107" t="str">
        <f>IF(ISERROR(VLOOKUP($C288,'FERDİ SONUÇ'!$B$6:$H$1027,6,0)),"",VLOOKUP($C288,'FERDİ SONUÇ'!$B$6:$H$1027,6,0))</f>
        <v/>
      </c>
      <c r="G288" s="33" t="str">
        <f>IF(OR(E288="",F288="DQ", F288="DNF", F288="DNS", F288=""),"-",VLOOKUP(C288,'FERDİ SONUÇ'!$B$6:$H$1027,7,0))</f>
        <v>-</v>
      </c>
      <c r="H288" s="33" t="str">
        <f>IF(OR(E288="",E288="F",F288="DQ", F288="DNF", F288="DNS", F288=""),"-",VLOOKUP(C288,'FERDİ SONUÇ'!$B$6:$H$1027,7,0))</f>
        <v>-</v>
      </c>
      <c r="I288" s="35" t="str">
        <f>IF(ISERROR(SMALL(H288:H293,1)),"-",SMALL(H288:H293,1))</f>
        <v>-</v>
      </c>
      <c r="J288" s="29"/>
      <c r="AZ288" s="37">
        <v>1282</v>
      </c>
    </row>
    <row r="289" spans="1:52" ht="15" customHeight="1" x14ac:dyDescent="0.2">
      <c r="A289" s="38"/>
      <c r="B289" s="40"/>
      <c r="C289" s="41"/>
      <c r="D289" s="42" t="str">
        <f>IF(ISERROR(VLOOKUP($C289,'START LİSTE'!$B$6:$G$1026,2,0)),"",VLOOKUP($C289,'START LİSTE'!$B$6:$G$1026,2,0))</f>
        <v/>
      </c>
      <c r="E289" s="43" t="str">
        <f>IF(ISERROR(VLOOKUP($C289,'START LİSTE'!$B$6:$G$1026,4,0)),"",VLOOKUP($C289,'START LİSTE'!$B$6:$G$1026,4,0))</f>
        <v/>
      </c>
      <c r="F289" s="108" t="str">
        <f>IF(ISERROR(VLOOKUP($C289,'FERDİ SONUÇ'!$B$6:$H$1027,6,0)),"",VLOOKUP($C289,'FERDİ SONUÇ'!$B$6:$H$1027,6,0))</f>
        <v/>
      </c>
      <c r="G289" s="43" t="str">
        <f>IF(OR(E289="",F289="DQ", F289="DNF", F289="DNS", F289=""),"-",VLOOKUP(C289,'FERDİ SONUÇ'!$B$6:$H$1027,7,0))</f>
        <v>-</v>
      </c>
      <c r="H289" s="43" t="str">
        <f>IF(OR(E289="",E289="F",F289="DQ", F289="DNF", F289="DNS", F289=""),"-",VLOOKUP(C289,'FERDİ SONUÇ'!$B$6:$H$1027,7,0))</f>
        <v>-</v>
      </c>
      <c r="I289" s="45" t="str">
        <f>IF(ISERROR(SMALL(H288:H293,2)),"-",SMALL(H288:H293,2))</f>
        <v>-</v>
      </c>
      <c r="J289" s="39"/>
      <c r="AZ289" s="37">
        <v>1283</v>
      </c>
    </row>
    <row r="290" spans="1:52" ht="15" customHeight="1" x14ac:dyDescent="0.2">
      <c r="A290" s="59" t="str">
        <f>IF(AND(B290&lt;&gt;"",J290&lt;&gt;"DQ"),COUNT(J$6:J$365)-(RANK(J290,J$6:J$365)+COUNTIF(J$6:J290,J290))+2,IF(C288&lt;&gt;"",AZ290,""))</f>
        <v/>
      </c>
      <c r="B290" s="40" t="str">
        <f>IF(ISERROR(VLOOKUP(C288,'START LİSTE'!$B$6:$G$1026,3,0)),"",VLOOKUP(C288,'START LİSTE'!$B$6:$G$1026,3,0))</f>
        <v/>
      </c>
      <c r="C290" s="41"/>
      <c r="D290" s="42" t="str">
        <f>IF(ISERROR(VLOOKUP($C290,'START LİSTE'!$B$6:$G$1026,2,0)),"",VLOOKUP($C290,'START LİSTE'!$B$6:$G$1026,2,0))</f>
        <v/>
      </c>
      <c r="E290" s="43" t="str">
        <f>IF(ISERROR(VLOOKUP($C290,'START LİSTE'!$B$6:$G$1026,4,0)),"",VLOOKUP($C290,'START LİSTE'!$B$6:$G$1026,4,0))</f>
        <v/>
      </c>
      <c r="F290" s="108" t="str">
        <f>IF(ISERROR(VLOOKUP($C290,'FERDİ SONUÇ'!$B$6:$H$1027,6,0)),"",VLOOKUP($C290,'FERDİ SONUÇ'!$B$6:$H$1027,6,0))</f>
        <v/>
      </c>
      <c r="G290" s="43" t="str">
        <f>IF(OR(E290="",F290="DQ", F290="DNF", F290="DNS", F290=""),"-",VLOOKUP(C290,'FERDİ SONUÇ'!$B$6:$H$1027,7,0))</f>
        <v>-</v>
      </c>
      <c r="H290" s="43" t="str">
        <f>IF(OR(E290="",E290="F",F290="DQ", F290="DNF", F290="DNS", F290=""),"-",VLOOKUP(C290,'FERDİ SONUÇ'!$B$6:$H$1027,7,0))</f>
        <v>-</v>
      </c>
      <c r="I290" s="45" t="str">
        <f>IF(ISERROR(SMALL(H288:H293,3)),"-",SMALL(H288:H293,3))</f>
        <v>-</v>
      </c>
      <c r="J290" s="58" t="str">
        <f>IF(C288="","",IF(OR(I288="-",I289="-",I290="-",I291="-"),"DQ",SUM(I288,I289,I290,I291)))</f>
        <v/>
      </c>
      <c r="AZ290" s="37">
        <v>1284</v>
      </c>
    </row>
    <row r="291" spans="1:52" ht="15" customHeight="1" x14ac:dyDescent="0.2">
      <c r="A291" s="38"/>
      <c r="B291" s="40"/>
      <c r="C291" s="41"/>
      <c r="D291" s="42" t="str">
        <f>IF(ISERROR(VLOOKUP($C291,'START LİSTE'!$B$6:$G$1026,2,0)),"",VLOOKUP($C291,'START LİSTE'!$B$6:$G$1026,2,0))</f>
        <v/>
      </c>
      <c r="E291" s="43" t="str">
        <f>IF(ISERROR(VLOOKUP($C291,'START LİSTE'!$B$6:$G$1026,4,0)),"",VLOOKUP($C291,'START LİSTE'!$B$6:$G$1026,4,0))</f>
        <v/>
      </c>
      <c r="F291" s="108" t="str">
        <f>IF(ISERROR(VLOOKUP($C291,'FERDİ SONUÇ'!$B$6:$H$1027,6,0)),"",VLOOKUP($C291,'FERDİ SONUÇ'!$B$6:$H$1027,6,0))</f>
        <v/>
      </c>
      <c r="G291" s="43" t="str">
        <f>IF(OR(E291="",F291="DQ", F291="DNF", F291="DNS", F291=""),"-",VLOOKUP(C291,'FERDİ SONUÇ'!$B$6:$H$1027,7,0))</f>
        <v>-</v>
      </c>
      <c r="H291" s="43" t="str">
        <f>IF(OR(E291="",E291="F",F291="DQ", F291="DNF", F291="DNS", F291=""),"-",VLOOKUP(C291,'FERDİ SONUÇ'!$B$6:$H$1027,7,0))</f>
        <v>-</v>
      </c>
      <c r="I291" s="45" t="str">
        <f>IF(ISERROR(SMALL(H288:H293,4)),"-",SMALL(H288:H293,4))</f>
        <v>-</v>
      </c>
      <c r="J291" s="39"/>
      <c r="AZ291" s="37">
        <v>1285</v>
      </c>
    </row>
    <row r="292" spans="1:52" ht="15" customHeight="1" x14ac:dyDescent="0.2">
      <c r="A292" s="38"/>
      <c r="B292" s="40"/>
      <c r="C292" s="41"/>
      <c r="D292" s="42" t="str">
        <f>IF(ISERROR(VLOOKUP($C292,'START LİSTE'!$B$6:$G$1026,2,0)),"",VLOOKUP($C292,'START LİSTE'!$B$6:$G$1026,2,0))</f>
        <v/>
      </c>
      <c r="E292" s="43" t="str">
        <f>IF(ISERROR(VLOOKUP($C292,'START LİSTE'!$B$6:$G$1026,4,0)),"",VLOOKUP($C292,'START LİSTE'!$B$6:$G$1026,4,0))</f>
        <v/>
      </c>
      <c r="F292" s="108" t="str">
        <f>IF(ISERROR(VLOOKUP($C292,'FERDİ SONUÇ'!$B$6:$H$1027,6,0)),"",VLOOKUP($C292,'FERDİ SONUÇ'!$B$6:$H$1027,6,0))</f>
        <v/>
      </c>
      <c r="G292" s="43" t="str">
        <f>IF(OR(E292="",F292="DQ", F292="DNF", F292="DNS", F292=""),"-",VLOOKUP(C292,'FERDİ SONUÇ'!$B$6:$H$1027,7,0))</f>
        <v>-</v>
      </c>
      <c r="H292" s="43" t="str">
        <f>IF(OR(E292="",E292="F",F292="DQ", F292="DNF", F292="DNS", F292=""),"-",VLOOKUP(C292,'FERDİ SONUÇ'!$B$6:$H$1027,7,0))</f>
        <v>-</v>
      </c>
      <c r="I292" s="45" t="str">
        <f>IF(ISERROR(SMALL(H288:H293,5)),"-",SMALL(H288:H293,5))</f>
        <v>-</v>
      </c>
      <c r="J292" s="39"/>
      <c r="AZ292" s="37">
        <v>1286</v>
      </c>
    </row>
    <row r="293" spans="1:52" ht="15" customHeight="1" x14ac:dyDescent="0.2">
      <c r="A293" s="46"/>
      <c r="B293" s="48"/>
      <c r="C293" s="69"/>
      <c r="D293" s="49" t="str">
        <f>IF(ISERROR(VLOOKUP($C293,'START LİSTE'!$B$6:$G$1026,2,0)),"",VLOOKUP($C293,'START LİSTE'!$B$6:$G$1026,2,0))</f>
        <v/>
      </c>
      <c r="E293" s="50" t="str">
        <f>IF(ISERROR(VLOOKUP($C293,'START LİSTE'!$B$6:$G$1026,4,0)),"",VLOOKUP($C293,'START LİSTE'!$B$6:$G$1026,4,0))</f>
        <v/>
      </c>
      <c r="F293" s="109" t="str">
        <f>IF(ISERROR(VLOOKUP($C293,'FERDİ SONUÇ'!$B$6:$H$1027,6,0)),"",VLOOKUP($C293,'FERDİ SONUÇ'!$B$6:$H$1027,6,0))</f>
        <v/>
      </c>
      <c r="G293" s="50" t="str">
        <f>IF(OR(E293="",F293="DQ", F293="DNF", F293="DNS", F293=""),"-",VLOOKUP(C293,'FERDİ SONUÇ'!$B$6:$H$1027,7,0))</f>
        <v>-</v>
      </c>
      <c r="H293" s="50" t="str">
        <f>IF(OR(E293="",E293="F",F293="DQ", F293="DNF", F293="DNS", F293=""),"-",VLOOKUP(C293,'FERDİ SONUÇ'!$B$6:$H$1027,7,0))</f>
        <v>-</v>
      </c>
      <c r="I293" s="52" t="str">
        <f>IF(ISERROR(SMALL(H288:H293,6)),"-",SMALL(H288:H293,6))</f>
        <v>-</v>
      </c>
      <c r="J293" s="47"/>
      <c r="AZ293" s="37">
        <v>1287</v>
      </c>
    </row>
    <row r="294" spans="1:52" ht="15" customHeight="1" x14ac:dyDescent="0.2">
      <c r="A294" s="28"/>
      <c r="B294" s="30"/>
      <c r="C294" s="68"/>
      <c r="D294" s="32" t="str">
        <f>IF(ISERROR(VLOOKUP($C294,'START LİSTE'!$B$6:$G$1026,2,0)),"",VLOOKUP($C294,'START LİSTE'!$B$6:$G$1026,2,0))</f>
        <v/>
      </c>
      <c r="E294" s="33" t="str">
        <f>IF(ISERROR(VLOOKUP($C294,'START LİSTE'!$B$6:$G$1026,4,0)),"",VLOOKUP($C294,'START LİSTE'!$B$6:$G$1026,4,0))</f>
        <v/>
      </c>
      <c r="F294" s="107" t="str">
        <f>IF(ISERROR(VLOOKUP($C294,'FERDİ SONUÇ'!$B$6:$H$1027,6,0)),"",VLOOKUP($C294,'FERDİ SONUÇ'!$B$6:$H$1027,6,0))</f>
        <v/>
      </c>
      <c r="G294" s="33" t="str">
        <f>IF(OR(E294="",F294="DQ", F294="DNF", F294="DNS", F294=""),"-",VLOOKUP(C294,'FERDİ SONUÇ'!$B$6:$H$1027,7,0))</f>
        <v>-</v>
      </c>
      <c r="H294" s="33" t="str">
        <f>IF(OR(E294="",E294="F",F294="DQ", F294="DNF", F294="DNS", F294=""),"-",VLOOKUP(C294,'FERDİ SONUÇ'!$B$6:$H$1027,7,0))</f>
        <v>-</v>
      </c>
      <c r="I294" s="35" t="str">
        <f>IF(ISERROR(SMALL(H294:H299,1)),"-",SMALL(H294:H299,1))</f>
        <v>-</v>
      </c>
      <c r="J294" s="29"/>
      <c r="AZ294" s="37">
        <v>1288</v>
      </c>
    </row>
    <row r="295" spans="1:52" ht="15" customHeight="1" x14ac:dyDescent="0.2">
      <c r="A295" s="38"/>
      <c r="B295" s="40"/>
      <c r="C295" s="41"/>
      <c r="D295" s="42" t="str">
        <f>IF(ISERROR(VLOOKUP($C295,'START LİSTE'!$B$6:$G$1026,2,0)),"",VLOOKUP($C295,'START LİSTE'!$B$6:$G$1026,2,0))</f>
        <v/>
      </c>
      <c r="E295" s="43" t="str">
        <f>IF(ISERROR(VLOOKUP($C295,'START LİSTE'!$B$6:$G$1026,4,0)),"",VLOOKUP($C295,'START LİSTE'!$B$6:$G$1026,4,0))</f>
        <v/>
      </c>
      <c r="F295" s="108" t="str">
        <f>IF(ISERROR(VLOOKUP($C295,'FERDİ SONUÇ'!$B$6:$H$1027,6,0)),"",VLOOKUP($C295,'FERDİ SONUÇ'!$B$6:$H$1027,6,0))</f>
        <v/>
      </c>
      <c r="G295" s="43" t="str">
        <f>IF(OR(E295="",F295="DQ", F295="DNF", F295="DNS", F295=""),"-",VLOOKUP(C295,'FERDİ SONUÇ'!$B$6:$H$1027,7,0))</f>
        <v>-</v>
      </c>
      <c r="H295" s="43" t="str">
        <f>IF(OR(E295="",E295="F",F295="DQ", F295="DNF", F295="DNS", F295=""),"-",VLOOKUP(C295,'FERDİ SONUÇ'!$B$6:$H$1027,7,0))</f>
        <v>-</v>
      </c>
      <c r="I295" s="45" t="str">
        <f>IF(ISERROR(SMALL(H294:H299,2)),"-",SMALL(H294:H299,2))</f>
        <v>-</v>
      </c>
      <c r="J295" s="39"/>
      <c r="AZ295" s="37">
        <v>1289</v>
      </c>
    </row>
    <row r="296" spans="1:52" ht="15" customHeight="1" x14ac:dyDescent="0.2">
      <c r="A296" s="59" t="str">
        <f>IF(AND(B296&lt;&gt;"",J296&lt;&gt;"DQ"),COUNT(J$6:J$365)-(RANK(J296,J$6:J$365)+COUNTIF(J$6:J296,J296))+2,IF(C294&lt;&gt;"",AZ296,""))</f>
        <v/>
      </c>
      <c r="B296" s="40" t="str">
        <f>IF(ISERROR(VLOOKUP(C294,'START LİSTE'!$B$6:$G$1026,3,0)),"",VLOOKUP(C294,'START LİSTE'!$B$6:$G$1026,3,0))</f>
        <v/>
      </c>
      <c r="C296" s="41"/>
      <c r="D296" s="42" t="str">
        <f>IF(ISERROR(VLOOKUP($C296,'START LİSTE'!$B$6:$G$1026,2,0)),"",VLOOKUP($C296,'START LİSTE'!$B$6:$G$1026,2,0))</f>
        <v/>
      </c>
      <c r="E296" s="43" t="str">
        <f>IF(ISERROR(VLOOKUP($C296,'START LİSTE'!$B$6:$G$1026,4,0)),"",VLOOKUP($C296,'START LİSTE'!$B$6:$G$1026,4,0))</f>
        <v/>
      </c>
      <c r="F296" s="108" t="str">
        <f>IF(ISERROR(VLOOKUP($C296,'FERDİ SONUÇ'!$B$6:$H$1027,6,0)),"",VLOOKUP($C296,'FERDİ SONUÇ'!$B$6:$H$1027,6,0))</f>
        <v/>
      </c>
      <c r="G296" s="43" t="str">
        <f>IF(OR(E296="",F296="DQ", F296="DNF", F296="DNS", F296=""),"-",VLOOKUP(C296,'FERDİ SONUÇ'!$B$6:$H$1027,7,0))</f>
        <v>-</v>
      </c>
      <c r="H296" s="43" t="str">
        <f>IF(OR(E296="",E296="F",F296="DQ", F296="DNF", F296="DNS", F296=""),"-",VLOOKUP(C296,'FERDİ SONUÇ'!$B$6:$H$1027,7,0))</f>
        <v>-</v>
      </c>
      <c r="I296" s="45" t="str">
        <f>IF(ISERROR(SMALL(H294:H299,3)),"-",SMALL(H294:H299,3))</f>
        <v>-</v>
      </c>
      <c r="J296" s="58" t="str">
        <f>IF(C294="","",IF(OR(I294="-",I295="-",I296="-",I297="-"),"DQ",SUM(I294,I295,I296,I297)))</f>
        <v/>
      </c>
      <c r="AZ296" s="37">
        <v>1290</v>
      </c>
    </row>
    <row r="297" spans="1:52" ht="15" customHeight="1" x14ac:dyDescent="0.2">
      <c r="A297" s="38"/>
      <c r="B297" s="40"/>
      <c r="C297" s="41"/>
      <c r="D297" s="42" t="str">
        <f>IF(ISERROR(VLOOKUP($C297,'START LİSTE'!$B$6:$G$1026,2,0)),"",VLOOKUP($C297,'START LİSTE'!$B$6:$G$1026,2,0))</f>
        <v/>
      </c>
      <c r="E297" s="43" t="str">
        <f>IF(ISERROR(VLOOKUP($C297,'START LİSTE'!$B$6:$G$1026,4,0)),"",VLOOKUP($C297,'START LİSTE'!$B$6:$G$1026,4,0))</f>
        <v/>
      </c>
      <c r="F297" s="108" t="str">
        <f>IF(ISERROR(VLOOKUP($C297,'FERDİ SONUÇ'!$B$6:$H$1027,6,0)),"",VLOOKUP($C297,'FERDİ SONUÇ'!$B$6:$H$1027,6,0))</f>
        <v/>
      </c>
      <c r="G297" s="43" t="str">
        <f>IF(OR(E297="",F297="DQ", F297="DNF", F297="DNS", F297=""),"-",VLOOKUP(C297,'FERDİ SONUÇ'!$B$6:$H$1027,7,0))</f>
        <v>-</v>
      </c>
      <c r="H297" s="43" t="str">
        <f>IF(OR(E297="",E297="F",F297="DQ", F297="DNF", F297="DNS", F297=""),"-",VLOOKUP(C297,'FERDİ SONUÇ'!$B$6:$H$1027,7,0))</f>
        <v>-</v>
      </c>
      <c r="I297" s="45" t="str">
        <f>IF(ISERROR(SMALL(H294:H299,4)),"-",SMALL(H294:H299,4))</f>
        <v>-</v>
      </c>
      <c r="J297" s="39"/>
      <c r="AZ297" s="37">
        <v>1291</v>
      </c>
    </row>
    <row r="298" spans="1:52" ht="15" customHeight="1" x14ac:dyDescent="0.2">
      <c r="A298" s="38"/>
      <c r="B298" s="40"/>
      <c r="C298" s="41"/>
      <c r="D298" s="42" t="str">
        <f>IF(ISERROR(VLOOKUP($C298,'START LİSTE'!$B$6:$G$1026,2,0)),"",VLOOKUP($C298,'START LİSTE'!$B$6:$G$1026,2,0))</f>
        <v/>
      </c>
      <c r="E298" s="43" t="str">
        <f>IF(ISERROR(VLOOKUP($C298,'START LİSTE'!$B$6:$G$1026,4,0)),"",VLOOKUP($C298,'START LİSTE'!$B$6:$G$1026,4,0))</f>
        <v/>
      </c>
      <c r="F298" s="108" t="str">
        <f>IF(ISERROR(VLOOKUP($C298,'FERDİ SONUÇ'!$B$6:$H$1027,6,0)),"",VLOOKUP($C298,'FERDİ SONUÇ'!$B$6:$H$1027,6,0))</f>
        <v/>
      </c>
      <c r="G298" s="43" t="str">
        <f>IF(OR(E298="",F298="DQ", F298="DNF", F298="DNS", F298=""),"-",VLOOKUP(C298,'FERDİ SONUÇ'!$B$6:$H$1027,7,0))</f>
        <v>-</v>
      </c>
      <c r="H298" s="43" t="str">
        <f>IF(OR(E298="",E298="F",F298="DQ", F298="DNF", F298="DNS", F298=""),"-",VLOOKUP(C298,'FERDİ SONUÇ'!$B$6:$H$1027,7,0))</f>
        <v>-</v>
      </c>
      <c r="I298" s="45" t="str">
        <f>IF(ISERROR(SMALL(H294:H299,5)),"-",SMALL(H294:H299,5))</f>
        <v>-</v>
      </c>
      <c r="J298" s="39"/>
      <c r="AZ298" s="37">
        <v>1292</v>
      </c>
    </row>
    <row r="299" spans="1:52" ht="15" customHeight="1" x14ac:dyDescent="0.2">
      <c r="A299" s="46"/>
      <c r="B299" s="48"/>
      <c r="C299" s="69"/>
      <c r="D299" s="49" t="str">
        <f>IF(ISERROR(VLOOKUP($C299,'START LİSTE'!$B$6:$G$1026,2,0)),"",VLOOKUP($C299,'START LİSTE'!$B$6:$G$1026,2,0))</f>
        <v/>
      </c>
      <c r="E299" s="50" t="str">
        <f>IF(ISERROR(VLOOKUP($C299,'START LİSTE'!$B$6:$G$1026,4,0)),"",VLOOKUP($C299,'START LİSTE'!$B$6:$G$1026,4,0))</f>
        <v/>
      </c>
      <c r="F299" s="109" t="str">
        <f>IF(ISERROR(VLOOKUP($C299,'FERDİ SONUÇ'!$B$6:$H$1027,6,0)),"",VLOOKUP($C299,'FERDİ SONUÇ'!$B$6:$H$1027,6,0))</f>
        <v/>
      </c>
      <c r="G299" s="50" t="str">
        <f>IF(OR(E299="",F299="DQ", F299="DNF", F299="DNS", F299=""),"-",VLOOKUP(C299,'FERDİ SONUÇ'!$B$6:$H$1027,7,0))</f>
        <v>-</v>
      </c>
      <c r="H299" s="50" t="str">
        <f>IF(OR(E299="",E299="F",F299="DQ", F299="DNF", F299="DNS", F299=""),"-",VLOOKUP(C299,'FERDİ SONUÇ'!$B$6:$H$1027,7,0))</f>
        <v>-</v>
      </c>
      <c r="I299" s="52" t="str">
        <f>IF(ISERROR(SMALL(H294:H299,6)),"-",SMALL(H294:H299,6))</f>
        <v>-</v>
      </c>
      <c r="J299" s="47"/>
      <c r="AZ299" s="37">
        <v>1293</v>
      </c>
    </row>
    <row r="300" spans="1:52" ht="15" customHeight="1" x14ac:dyDescent="0.2">
      <c r="A300" s="28"/>
      <c r="B300" s="30"/>
      <c r="C300" s="68"/>
      <c r="D300" s="32" t="str">
        <f>IF(ISERROR(VLOOKUP($C300,'START LİSTE'!$B$6:$G$1026,2,0)),"",VLOOKUP($C300,'START LİSTE'!$B$6:$G$1026,2,0))</f>
        <v/>
      </c>
      <c r="E300" s="33" t="str">
        <f>IF(ISERROR(VLOOKUP($C300,'START LİSTE'!$B$6:$G$1026,4,0)),"",VLOOKUP($C300,'START LİSTE'!$B$6:$G$1026,4,0))</f>
        <v/>
      </c>
      <c r="F300" s="107" t="str">
        <f>IF(ISERROR(VLOOKUP($C300,'FERDİ SONUÇ'!$B$6:$H$1027,6,0)),"",VLOOKUP($C300,'FERDİ SONUÇ'!$B$6:$H$1027,6,0))</f>
        <v/>
      </c>
      <c r="G300" s="33" t="str">
        <f>IF(OR(E300="",F300="DQ", F300="DNF", F300="DNS", F300=""),"-",VLOOKUP(C300,'FERDİ SONUÇ'!$B$6:$H$1027,7,0))</f>
        <v>-</v>
      </c>
      <c r="H300" s="33" t="str">
        <f>IF(OR(E300="",E300="F",F300="DQ", F300="DNF", F300="DNS", F300=""),"-",VLOOKUP(C300,'FERDİ SONUÇ'!$B$6:$H$1027,7,0))</f>
        <v>-</v>
      </c>
      <c r="I300" s="35" t="str">
        <f>IF(ISERROR(SMALL(H300:H305,1)),"-",SMALL(H300:H305,1))</f>
        <v>-</v>
      </c>
      <c r="J300" s="29"/>
      <c r="AZ300" s="37">
        <v>1294</v>
      </c>
    </row>
    <row r="301" spans="1:52" ht="15" customHeight="1" x14ac:dyDescent="0.2">
      <c r="A301" s="38"/>
      <c r="B301" s="40"/>
      <c r="C301" s="41"/>
      <c r="D301" s="42" t="str">
        <f>IF(ISERROR(VLOOKUP($C301,'START LİSTE'!$B$6:$G$1026,2,0)),"",VLOOKUP($C301,'START LİSTE'!$B$6:$G$1026,2,0))</f>
        <v/>
      </c>
      <c r="E301" s="43" t="str">
        <f>IF(ISERROR(VLOOKUP($C301,'START LİSTE'!$B$6:$G$1026,4,0)),"",VLOOKUP($C301,'START LİSTE'!$B$6:$G$1026,4,0))</f>
        <v/>
      </c>
      <c r="F301" s="108" t="str">
        <f>IF(ISERROR(VLOOKUP($C301,'FERDİ SONUÇ'!$B$6:$H$1027,6,0)),"",VLOOKUP($C301,'FERDİ SONUÇ'!$B$6:$H$1027,6,0))</f>
        <v/>
      </c>
      <c r="G301" s="43" t="str">
        <f>IF(OR(E301="",F301="DQ", F301="DNF", F301="DNS", F301=""),"-",VLOOKUP(C301,'FERDİ SONUÇ'!$B$6:$H$1027,7,0))</f>
        <v>-</v>
      </c>
      <c r="H301" s="43" t="str">
        <f>IF(OR(E301="",E301="F",F301="DQ", F301="DNF", F301="DNS", F301=""),"-",VLOOKUP(C301,'FERDİ SONUÇ'!$B$6:$H$1027,7,0))</f>
        <v>-</v>
      </c>
      <c r="I301" s="45" t="str">
        <f>IF(ISERROR(SMALL(H300:H305,2)),"-",SMALL(H300:H305,2))</f>
        <v>-</v>
      </c>
      <c r="J301" s="39"/>
      <c r="AZ301" s="37">
        <v>1295</v>
      </c>
    </row>
    <row r="302" spans="1:52" ht="15" customHeight="1" x14ac:dyDescent="0.2">
      <c r="A302" s="59" t="str">
        <f>IF(AND(B302&lt;&gt;"",J302&lt;&gt;"DQ"),COUNT(J$6:J$365)-(RANK(J302,J$6:J$365)+COUNTIF(J$6:J302,J302))+2,IF(C300&lt;&gt;"",AZ302,""))</f>
        <v/>
      </c>
      <c r="B302" s="40" t="str">
        <f>IF(ISERROR(VLOOKUP(C300,'START LİSTE'!$B$6:$G$1026,3,0)),"",VLOOKUP(C300,'START LİSTE'!$B$6:$G$1026,3,0))</f>
        <v/>
      </c>
      <c r="C302" s="41"/>
      <c r="D302" s="42" t="str">
        <f>IF(ISERROR(VLOOKUP($C302,'START LİSTE'!$B$6:$G$1026,2,0)),"",VLOOKUP($C302,'START LİSTE'!$B$6:$G$1026,2,0))</f>
        <v/>
      </c>
      <c r="E302" s="43" t="str">
        <f>IF(ISERROR(VLOOKUP($C302,'START LİSTE'!$B$6:$G$1026,4,0)),"",VLOOKUP($C302,'START LİSTE'!$B$6:$G$1026,4,0))</f>
        <v/>
      </c>
      <c r="F302" s="108" t="str">
        <f>IF(ISERROR(VLOOKUP($C302,'FERDİ SONUÇ'!$B$6:$H$1027,6,0)),"",VLOOKUP($C302,'FERDİ SONUÇ'!$B$6:$H$1027,6,0))</f>
        <v/>
      </c>
      <c r="G302" s="43" t="str">
        <f>IF(OR(E302="",F302="DQ", F302="DNF", F302="DNS", F302=""),"-",VLOOKUP(C302,'FERDİ SONUÇ'!$B$6:$H$1027,7,0))</f>
        <v>-</v>
      </c>
      <c r="H302" s="43" t="str">
        <f>IF(OR(E302="",E302="F",F302="DQ", F302="DNF", F302="DNS", F302=""),"-",VLOOKUP(C302,'FERDİ SONUÇ'!$B$6:$H$1027,7,0))</f>
        <v>-</v>
      </c>
      <c r="I302" s="45" t="str">
        <f>IF(ISERROR(SMALL(H300:H305,3)),"-",SMALL(H300:H305,3))</f>
        <v>-</v>
      </c>
      <c r="J302" s="58" t="str">
        <f>IF(C300="","",IF(OR(I300="-",I301="-",I302="-",I303="-"),"DQ",SUM(I300,I301,I302,I303)))</f>
        <v/>
      </c>
      <c r="AZ302" s="37">
        <v>1296</v>
      </c>
    </row>
    <row r="303" spans="1:52" ht="15" customHeight="1" x14ac:dyDescent="0.2">
      <c r="A303" s="38"/>
      <c r="B303" s="40"/>
      <c r="C303" s="41"/>
      <c r="D303" s="42" t="str">
        <f>IF(ISERROR(VLOOKUP($C303,'START LİSTE'!$B$6:$G$1026,2,0)),"",VLOOKUP($C303,'START LİSTE'!$B$6:$G$1026,2,0))</f>
        <v/>
      </c>
      <c r="E303" s="43" t="str">
        <f>IF(ISERROR(VLOOKUP($C303,'START LİSTE'!$B$6:$G$1026,4,0)),"",VLOOKUP($C303,'START LİSTE'!$B$6:$G$1026,4,0))</f>
        <v/>
      </c>
      <c r="F303" s="108" t="str">
        <f>IF(ISERROR(VLOOKUP($C303,'FERDİ SONUÇ'!$B$6:$H$1027,6,0)),"",VLOOKUP($C303,'FERDİ SONUÇ'!$B$6:$H$1027,6,0))</f>
        <v/>
      </c>
      <c r="G303" s="43" t="str">
        <f>IF(OR(E303="",F303="DQ", F303="DNF", F303="DNS", F303=""),"-",VLOOKUP(C303,'FERDİ SONUÇ'!$B$6:$H$1027,7,0))</f>
        <v>-</v>
      </c>
      <c r="H303" s="43" t="str">
        <f>IF(OR(E303="",E303="F",F303="DQ", F303="DNF", F303="DNS", F303=""),"-",VLOOKUP(C303,'FERDİ SONUÇ'!$B$6:$H$1027,7,0))</f>
        <v>-</v>
      </c>
      <c r="I303" s="45" t="str">
        <f>IF(ISERROR(SMALL(H300:H305,4)),"-",SMALL(H300:H305,4))</f>
        <v>-</v>
      </c>
      <c r="J303" s="39"/>
      <c r="AZ303" s="37">
        <v>1297</v>
      </c>
    </row>
    <row r="304" spans="1:52" ht="15" customHeight="1" x14ac:dyDescent="0.2">
      <c r="A304" s="38"/>
      <c r="B304" s="40"/>
      <c r="C304" s="41"/>
      <c r="D304" s="42" t="str">
        <f>IF(ISERROR(VLOOKUP($C304,'START LİSTE'!$B$6:$G$1026,2,0)),"",VLOOKUP($C304,'START LİSTE'!$B$6:$G$1026,2,0))</f>
        <v/>
      </c>
      <c r="E304" s="43" t="str">
        <f>IF(ISERROR(VLOOKUP($C304,'START LİSTE'!$B$6:$G$1026,4,0)),"",VLOOKUP($C304,'START LİSTE'!$B$6:$G$1026,4,0))</f>
        <v/>
      </c>
      <c r="F304" s="108" t="str">
        <f>IF(ISERROR(VLOOKUP($C304,'FERDİ SONUÇ'!$B$6:$H$1027,6,0)),"",VLOOKUP($C304,'FERDİ SONUÇ'!$B$6:$H$1027,6,0))</f>
        <v/>
      </c>
      <c r="G304" s="43" t="str">
        <f>IF(OR(E304="",F304="DQ", F304="DNF", F304="DNS", F304=""),"-",VLOOKUP(C304,'FERDİ SONUÇ'!$B$6:$H$1027,7,0))</f>
        <v>-</v>
      </c>
      <c r="H304" s="43" t="str">
        <f>IF(OR(E304="",E304="F",F304="DQ", F304="DNF", F304="DNS", F304=""),"-",VLOOKUP(C304,'FERDİ SONUÇ'!$B$6:$H$1027,7,0))</f>
        <v>-</v>
      </c>
      <c r="I304" s="45" t="str">
        <f>IF(ISERROR(SMALL(H300:H305,5)),"-",SMALL(H300:H305,5))</f>
        <v>-</v>
      </c>
      <c r="J304" s="39"/>
      <c r="AZ304" s="37">
        <v>1298</v>
      </c>
    </row>
    <row r="305" spans="1:52" ht="15" customHeight="1" x14ac:dyDescent="0.2">
      <c r="A305" s="46"/>
      <c r="B305" s="48"/>
      <c r="C305" s="69"/>
      <c r="D305" s="49" t="str">
        <f>IF(ISERROR(VLOOKUP($C305,'START LİSTE'!$B$6:$G$1026,2,0)),"",VLOOKUP($C305,'START LİSTE'!$B$6:$G$1026,2,0))</f>
        <v/>
      </c>
      <c r="E305" s="50" t="str">
        <f>IF(ISERROR(VLOOKUP($C305,'START LİSTE'!$B$6:$G$1026,4,0)),"",VLOOKUP($C305,'START LİSTE'!$B$6:$G$1026,4,0))</f>
        <v/>
      </c>
      <c r="F305" s="109" t="str">
        <f>IF(ISERROR(VLOOKUP($C305,'FERDİ SONUÇ'!$B$6:$H$1027,6,0)),"",VLOOKUP($C305,'FERDİ SONUÇ'!$B$6:$H$1027,6,0))</f>
        <v/>
      </c>
      <c r="G305" s="50" t="str">
        <f>IF(OR(E305="",F305="DQ", F305="DNF", F305="DNS", F305=""),"-",VLOOKUP(C305,'FERDİ SONUÇ'!$B$6:$H$1027,7,0))</f>
        <v>-</v>
      </c>
      <c r="H305" s="50" t="str">
        <f>IF(OR(E305="",E305="F",F305="DQ", F305="DNF", F305="DNS", F305=""),"-",VLOOKUP(C305,'FERDİ SONUÇ'!$B$6:$H$1027,7,0))</f>
        <v>-</v>
      </c>
      <c r="I305" s="52" t="str">
        <f>IF(ISERROR(SMALL(H300:H305,6)),"-",SMALL(H300:H305,6))</f>
        <v>-</v>
      </c>
      <c r="J305" s="47"/>
      <c r="AZ305" s="37">
        <v>1299</v>
      </c>
    </row>
    <row r="306" spans="1:52" ht="15" customHeight="1" x14ac:dyDescent="0.2">
      <c r="A306" s="28"/>
      <c r="B306" s="30"/>
      <c r="C306" s="68"/>
      <c r="D306" s="32" t="str">
        <f>IF(ISERROR(VLOOKUP($C306,'START LİSTE'!$B$6:$G$1026,2,0)),"",VLOOKUP($C306,'START LİSTE'!$B$6:$G$1026,2,0))</f>
        <v/>
      </c>
      <c r="E306" s="33" t="str">
        <f>IF(ISERROR(VLOOKUP($C306,'START LİSTE'!$B$6:$G$1026,4,0)),"",VLOOKUP($C306,'START LİSTE'!$B$6:$G$1026,4,0))</f>
        <v/>
      </c>
      <c r="F306" s="107" t="str">
        <f>IF(ISERROR(VLOOKUP($C306,'FERDİ SONUÇ'!$B$6:$H$1027,6,0)),"",VLOOKUP($C306,'FERDİ SONUÇ'!$B$6:$H$1027,6,0))</f>
        <v/>
      </c>
      <c r="G306" s="33" t="str">
        <f>IF(OR(E306="",F306="DQ", F306="DNF", F306="DNS", F306=""),"-",VLOOKUP(C306,'FERDİ SONUÇ'!$B$6:$H$1027,7,0))</f>
        <v>-</v>
      </c>
      <c r="H306" s="33" t="str">
        <f>IF(OR(E306="",E306="F",F306="DQ", F306="DNF", F306="DNS", F306=""),"-",VLOOKUP(C306,'FERDİ SONUÇ'!$B$6:$H$1027,7,0))</f>
        <v>-</v>
      </c>
      <c r="I306" s="35" t="str">
        <f>IF(ISERROR(SMALL(H306:H311,1)),"-",SMALL(H306:H311,1))</f>
        <v>-</v>
      </c>
      <c r="J306" s="29"/>
      <c r="AZ306" s="37">
        <v>1300</v>
      </c>
    </row>
    <row r="307" spans="1:52" ht="15" customHeight="1" x14ac:dyDescent="0.2">
      <c r="A307" s="38"/>
      <c r="B307" s="40"/>
      <c r="C307" s="41"/>
      <c r="D307" s="42" t="str">
        <f>IF(ISERROR(VLOOKUP($C307,'START LİSTE'!$B$6:$G$1026,2,0)),"",VLOOKUP($C307,'START LİSTE'!$B$6:$G$1026,2,0))</f>
        <v/>
      </c>
      <c r="E307" s="43" t="str">
        <f>IF(ISERROR(VLOOKUP($C307,'START LİSTE'!$B$6:$G$1026,4,0)),"",VLOOKUP($C307,'START LİSTE'!$B$6:$G$1026,4,0))</f>
        <v/>
      </c>
      <c r="F307" s="108" t="str">
        <f>IF(ISERROR(VLOOKUP($C307,'FERDİ SONUÇ'!$B$6:$H$1027,6,0)),"",VLOOKUP($C307,'FERDİ SONUÇ'!$B$6:$H$1027,6,0))</f>
        <v/>
      </c>
      <c r="G307" s="43" t="str">
        <f>IF(OR(E307="",F307="DQ", F307="DNF", F307="DNS", F307=""),"-",VLOOKUP(C307,'FERDİ SONUÇ'!$B$6:$H$1027,7,0))</f>
        <v>-</v>
      </c>
      <c r="H307" s="43" t="str">
        <f>IF(OR(E307="",E307="F",F307="DQ", F307="DNF", F307="DNS", F307=""),"-",VLOOKUP(C307,'FERDİ SONUÇ'!$B$6:$H$1027,7,0))</f>
        <v>-</v>
      </c>
      <c r="I307" s="45" t="str">
        <f>IF(ISERROR(SMALL(H306:H311,2)),"-",SMALL(H306:H311,2))</f>
        <v>-</v>
      </c>
      <c r="J307" s="39"/>
      <c r="AZ307" s="37">
        <v>1301</v>
      </c>
    </row>
    <row r="308" spans="1:52" ht="15" customHeight="1" x14ac:dyDescent="0.2">
      <c r="A308" s="59" t="str">
        <f>IF(AND(B308&lt;&gt;"",J308&lt;&gt;"DQ"),COUNT(J$6:J$365)-(RANK(J308,J$6:J$365)+COUNTIF(J$6:J308,J308))+2,IF(C306&lt;&gt;"",AZ308,""))</f>
        <v/>
      </c>
      <c r="B308" s="40" t="str">
        <f>IF(ISERROR(VLOOKUP(C306,'START LİSTE'!$B$6:$G$1026,3,0)),"",VLOOKUP(C306,'START LİSTE'!$B$6:$G$1026,3,0))</f>
        <v/>
      </c>
      <c r="C308" s="41"/>
      <c r="D308" s="42" t="str">
        <f>IF(ISERROR(VLOOKUP($C308,'START LİSTE'!$B$6:$G$1026,2,0)),"",VLOOKUP($C308,'START LİSTE'!$B$6:$G$1026,2,0))</f>
        <v/>
      </c>
      <c r="E308" s="43" t="str">
        <f>IF(ISERROR(VLOOKUP($C308,'START LİSTE'!$B$6:$G$1026,4,0)),"",VLOOKUP($C308,'START LİSTE'!$B$6:$G$1026,4,0))</f>
        <v/>
      </c>
      <c r="F308" s="108" t="str">
        <f>IF(ISERROR(VLOOKUP($C308,'FERDİ SONUÇ'!$B$6:$H$1027,6,0)),"",VLOOKUP($C308,'FERDİ SONUÇ'!$B$6:$H$1027,6,0))</f>
        <v/>
      </c>
      <c r="G308" s="43" t="str">
        <f>IF(OR(E308="",F308="DQ", F308="DNF", F308="DNS", F308=""),"-",VLOOKUP(C308,'FERDİ SONUÇ'!$B$6:$H$1027,7,0))</f>
        <v>-</v>
      </c>
      <c r="H308" s="43" t="str">
        <f>IF(OR(E308="",E308="F",F308="DQ", F308="DNF", F308="DNS", F308=""),"-",VLOOKUP(C308,'FERDİ SONUÇ'!$B$6:$H$1027,7,0))</f>
        <v>-</v>
      </c>
      <c r="I308" s="45" t="str">
        <f>IF(ISERROR(SMALL(H306:H311,3)),"-",SMALL(H306:H311,3))</f>
        <v>-</v>
      </c>
      <c r="J308" s="58" t="str">
        <f>IF(C306="","",IF(OR(I306="-",I307="-",I308="-",I309="-"),"DQ",SUM(I306,I307,I308,I309)))</f>
        <v/>
      </c>
      <c r="AZ308" s="37">
        <v>1302</v>
      </c>
    </row>
    <row r="309" spans="1:52" ht="15" customHeight="1" x14ac:dyDescent="0.2">
      <c r="A309" s="38"/>
      <c r="B309" s="40"/>
      <c r="C309" s="41"/>
      <c r="D309" s="42" t="str">
        <f>IF(ISERROR(VLOOKUP($C309,'START LİSTE'!$B$6:$G$1026,2,0)),"",VLOOKUP($C309,'START LİSTE'!$B$6:$G$1026,2,0))</f>
        <v/>
      </c>
      <c r="E309" s="43" t="str">
        <f>IF(ISERROR(VLOOKUP($C309,'START LİSTE'!$B$6:$G$1026,4,0)),"",VLOOKUP($C309,'START LİSTE'!$B$6:$G$1026,4,0))</f>
        <v/>
      </c>
      <c r="F309" s="108" t="str">
        <f>IF(ISERROR(VLOOKUP($C309,'FERDİ SONUÇ'!$B$6:$H$1027,6,0)),"",VLOOKUP($C309,'FERDİ SONUÇ'!$B$6:$H$1027,6,0))</f>
        <v/>
      </c>
      <c r="G309" s="43" t="str">
        <f>IF(OR(E309="",F309="DQ", F309="DNF", F309="DNS", F309=""),"-",VLOOKUP(C309,'FERDİ SONUÇ'!$B$6:$H$1027,7,0))</f>
        <v>-</v>
      </c>
      <c r="H309" s="43" t="str">
        <f>IF(OR(E309="",E309="F",F309="DQ", F309="DNF", F309="DNS", F309=""),"-",VLOOKUP(C309,'FERDİ SONUÇ'!$B$6:$H$1027,7,0))</f>
        <v>-</v>
      </c>
      <c r="I309" s="45" t="str">
        <f>IF(ISERROR(SMALL(H306:H311,4)),"-",SMALL(H306:H311,4))</f>
        <v>-</v>
      </c>
      <c r="J309" s="39"/>
      <c r="AZ309" s="37">
        <v>1303</v>
      </c>
    </row>
    <row r="310" spans="1:52" ht="15" customHeight="1" x14ac:dyDescent="0.2">
      <c r="A310" s="38"/>
      <c r="B310" s="40"/>
      <c r="C310" s="41"/>
      <c r="D310" s="42" t="str">
        <f>IF(ISERROR(VLOOKUP($C310,'START LİSTE'!$B$6:$G$1026,2,0)),"",VLOOKUP($C310,'START LİSTE'!$B$6:$G$1026,2,0))</f>
        <v/>
      </c>
      <c r="E310" s="43" t="str">
        <f>IF(ISERROR(VLOOKUP($C310,'START LİSTE'!$B$6:$G$1026,4,0)),"",VLOOKUP($C310,'START LİSTE'!$B$6:$G$1026,4,0))</f>
        <v/>
      </c>
      <c r="F310" s="108" t="str">
        <f>IF(ISERROR(VLOOKUP($C310,'FERDİ SONUÇ'!$B$6:$H$1027,6,0)),"",VLOOKUP($C310,'FERDİ SONUÇ'!$B$6:$H$1027,6,0))</f>
        <v/>
      </c>
      <c r="G310" s="43" t="str">
        <f>IF(OR(E310="",F310="DQ", F310="DNF", F310="DNS", F310=""),"-",VLOOKUP(C310,'FERDİ SONUÇ'!$B$6:$H$1027,7,0))</f>
        <v>-</v>
      </c>
      <c r="H310" s="43" t="str">
        <f>IF(OR(E310="",E310="F",F310="DQ", F310="DNF", F310="DNS", F310=""),"-",VLOOKUP(C310,'FERDİ SONUÇ'!$B$6:$H$1027,7,0))</f>
        <v>-</v>
      </c>
      <c r="I310" s="45" t="str">
        <f>IF(ISERROR(SMALL(H306:H311,5)),"-",SMALL(H306:H311,5))</f>
        <v>-</v>
      </c>
      <c r="J310" s="39"/>
      <c r="AZ310" s="37">
        <v>1304</v>
      </c>
    </row>
    <row r="311" spans="1:52" ht="15" customHeight="1" x14ac:dyDescent="0.2">
      <c r="A311" s="46"/>
      <c r="B311" s="48"/>
      <c r="C311" s="69"/>
      <c r="D311" s="49" t="str">
        <f>IF(ISERROR(VLOOKUP($C311,'START LİSTE'!$B$6:$G$1026,2,0)),"",VLOOKUP($C311,'START LİSTE'!$B$6:$G$1026,2,0))</f>
        <v/>
      </c>
      <c r="E311" s="50" t="str">
        <f>IF(ISERROR(VLOOKUP($C311,'START LİSTE'!$B$6:$G$1026,4,0)),"",VLOOKUP($C311,'START LİSTE'!$B$6:$G$1026,4,0))</f>
        <v/>
      </c>
      <c r="F311" s="109" t="str">
        <f>IF(ISERROR(VLOOKUP($C311,'FERDİ SONUÇ'!$B$6:$H$1027,6,0)),"",VLOOKUP($C311,'FERDİ SONUÇ'!$B$6:$H$1027,6,0))</f>
        <v/>
      </c>
      <c r="G311" s="50" t="str">
        <f>IF(OR(E311="",F311="DQ", F311="DNF", F311="DNS", F311=""),"-",VLOOKUP(C311,'FERDİ SONUÇ'!$B$6:$H$1027,7,0))</f>
        <v>-</v>
      </c>
      <c r="H311" s="50" t="str">
        <f>IF(OR(E311="",E311="F",F311="DQ", F311="DNF", F311="DNS", F311=""),"-",VLOOKUP(C311,'FERDİ SONUÇ'!$B$6:$H$1027,7,0))</f>
        <v>-</v>
      </c>
      <c r="I311" s="52" t="str">
        <f>IF(ISERROR(SMALL(H306:H311,6)),"-",SMALL(H306:H311,6))</f>
        <v>-</v>
      </c>
      <c r="J311" s="47"/>
      <c r="AZ311" s="37">
        <v>1305</v>
      </c>
    </row>
    <row r="312" spans="1:52" ht="15" customHeight="1" x14ac:dyDescent="0.2">
      <c r="A312" s="28"/>
      <c r="B312" s="30"/>
      <c r="C312" s="68"/>
      <c r="D312" s="32" t="str">
        <f>IF(ISERROR(VLOOKUP($C312,'START LİSTE'!$B$6:$G$1026,2,0)),"",VLOOKUP($C312,'START LİSTE'!$B$6:$G$1026,2,0))</f>
        <v/>
      </c>
      <c r="E312" s="33" t="str">
        <f>IF(ISERROR(VLOOKUP($C312,'START LİSTE'!$B$6:$G$1026,4,0)),"",VLOOKUP($C312,'START LİSTE'!$B$6:$G$1026,4,0))</f>
        <v/>
      </c>
      <c r="F312" s="107" t="str">
        <f>IF(ISERROR(VLOOKUP($C312,'FERDİ SONUÇ'!$B$6:$H$1027,6,0)),"",VLOOKUP($C312,'FERDİ SONUÇ'!$B$6:$H$1027,6,0))</f>
        <v/>
      </c>
      <c r="G312" s="33" t="str">
        <f>IF(OR(E312="",F312="DQ", F312="DNF", F312="DNS", F312=""),"-",VLOOKUP(C312,'FERDİ SONUÇ'!$B$6:$H$1027,7,0))</f>
        <v>-</v>
      </c>
      <c r="H312" s="33" t="str">
        <f>IF(OR(E312="",E312="F",F312="DQ", F312="DNF", F312="DNS", F312=""),"-",VLOOKUP(C312,'FERDİ SONUÇ'!$B$6:$H$1027,7,0))</f>
        <v>-</v>
      </c>
      <c r="I312" s="35" t="str">
        <f>IF(ISERROR(SMALL(H312:H317,1)),"-",SMALL(H312:H317,1))</f>
        <v>-</v>
      </c>
      <c r="J312" s="29"/>
      <c r="AZ312" s="37">
        <v>1306</v>
      </c>
    </row>
    <row r="313" spans="1:52" ht="15" customHeight="1" x14ac:dyDescent="0.2">
      <c r="A313" s="38"/>
      <c r="B313" s="40"/>
      <c r="C313" s="41"/>
      <c r="D313" s="42" t="str">
        <f>IF(ISERROR(VLOOKUP($C313,'START LİSTE'!$B$6:$G$1026,2,0)),"",VLOOKUP($C313,'START LİSTE'!$B$6:$G$1026,2,0))</f>
        <v/>
      </c>
      <c r="E313" s="43" t="str">
        <f>IF(ISERROR(VLOOKUP($C313,'START LİSTE'!$B$6:$G$1026,4,0)),"",VLOOKUP($C313,'START LİSTE'!$B$6:$G$1026,4,0))</f>
        <v/>
      </c>
      <c r="F313" s="108" t="str">
        <f>IF(ISERROR(VLOOKUP($C313,'FERDİ SONUÇ'!$B$6:$H$1027,6,0)),"",VLOOKUP($C313,'FERDİ SONUÇ'!$B$6:$H$1027,6,0))</f>
        <v/>
      </c>
      <c r="G313" s="43" t="str">
        <f>IF(OR(E313="",F313="DQ", F313="DNF", F313="DNS", F313=""),"-",VLOOKUP(C313,'FERDİ SONUÇ'!$B$6:$H$1027,7,0))</f>
        <v>-</v>
      </c>
      <c r="H313" s="43" t="str">
        <f>IF(OR(E313="",E313="F",F313="DQ", F313="DNF", F313="DNS", F313=""),"-",VLOOKUP(C313,'FERDİ SONUÇ'!$B$6:$H$1027,7,0))</f>
        <v>-</v>
      </c>
      <c r="I313" s="45" t="str">
        <f>IF(ISERROR(SMALL(H312:H317,2)),"-",SMALL(H312:H317,2))</f>
        <v>-</v>
      </c>
      <c r="J313" s="39"/>
      <c r="AZ313" s="37">
        <v>1307</v>
      </c>
    </row>
    <row r="314" spans="1:52" ht="15" customHeight="1" x14ac:dyDescent="0.2">
      <c r="A314" s="59" t="str">
        <f>IF(AND(B314&lt;&gt;"",J314&lt;&gt;"DQ"),COUNT(J$6:J$365)-(RANK(J314,J$6:J$365)+COUNTIF(J$6:J314,J314))+2,IF(C312&lt;&gt;"",AZ314,""))</f>
        <v/>
      </c>
      <c r="B314" s="40" t="str">
        <f>IF(ISERROR(VLOOKUP(C312,'START LİSTE'!$B$6:$G$1026,3,0)),"",VLOOKUP(C312,'START LİSTE'!$B$6:$G$1026,3,0))</f>
        <v/>
      </c>
      <c r="C314" s="41"/>
      <c r="D314" s="42" t="str">
        <f>IF(ISERROR(VLOOKUP($C314,'START LİSTE'!$B$6:$G$1026,2,0)),"",VLOOKUP($C314,'START LİSTE'!$B$6:$G$1026,2,0))</f>
        <v/>
      </c>
      <c r="E314" s="43" t="str">
        <f>IF(ISERROR(VLOOKUP($C314,'START LİSTE'!$B$6:$G$1026,4,0)),"",VLOOKUP($C314,'START LİSTE'!$B$6:$G$1026,4,0))</f>
        <v/>
      </c>
      <c r="F314" s="108" t="str">
        <f>IF(ISERROR(VLOOKUP($C314,'FERDİ SONUÇ'!$B$6:$H$1027,6,0)),"",VLOOKUP($C314,'FERDİ SONUÇ'!$B$6:$H$1027,6,0))</f>
        <v/>
      </c>
      <c r="G314" s="43" t="str">
        <f>IF(OR(E314="",F314="DQ", F314="DNF", F314="DNS", F314=""),"-",VLOOKUP(C314,'FERDİ SONUÇ'!$B$6:$H$1027,7,0))</f>
        <v>-</v>
      </c>
      <c r="H314" s="43" t="str">
        <f>IF(OR(E314="",E314="F",F314="DQ", F314="DNF", F314="DNS", F314=""),"-",VLOOKUP(C314,'FERDİ SONUÇ'!$B$6:$H$1027,7,0))</f>
        <v>-</v>
      </c>
      <c r="I314" s="45" t="str">
        <f>IF(ISERROR(SMALL(H312:H317,3)),"-",SMALL(H312:H317,3))</f>
        <v>-</v>
      </c>
      <c r="J314" s="58" t="str">
        <f>IF(C312="","",IF(OR(I312="-",I313="-",I314="-",I315="-"),"DQ",SUM(I312,I313,I314,I315)))</f>
        <v/>
      </c>
      <c r="AZ314" s="37">
        <v>1308</v>
      </c>
    </row>
    <row r="315" spans="1:52" ht="15" customHeight="1" x14ac:dyDescent="0.2">
      <c r="A315" s="38"/>
      <c r="B315" s="40"/>
      <c r="C315" s="41"/>
      <c r="D315" s="42" t="str">
        <f>IF(ISERROR(VLOOKUP($C315,'START LİSTE'!$B$6:$G$1026,2,0)),"",VLOOKUP($C315,'START LİSTE'!$B$6:$G$1026,2,0))</f>
        <v/>
      </c>
      <c r="E315" s="43" t="str">
        <f>IF(ISERROR(VLOOKUP($C315,'START LİSTE'!$B$6:$G$1026,4,0)),"",VLOOKUP($C315,'START LİSTE'!$B$6:$G$1026,4,0))</f>
        <v/>
      </c>
      <c r="F315" s="108" t="str">
        <f>IF(ISERROR(VLOOKUP($C315,'FERDİ SONUÇ'!$B$6:$H$1027,6,0)),"",VLOOKUP($C315,'FERDİ SONUÇ'!$B$6:$H$1027,6,0))</f>
        <v/>
      </c>
      <c r="G315" s="43" t="str">
        <f>IF(OR(E315="",F315="DQ", F315="DNF", F315="DNS", F315=""),"-",VLOOKUP(C315,'FERDİ SONUÇ'!$B$6:$H$1027,7,0))</f>
        <v>-</v>
      </c>
      <c r="H315" s="43" t="str">
        <f>IF(OR(E315="",E315="F",F315="DQ", F315="DNF", F315="DNS", F315=""),"-",VLOOKUP(C315,'FERDİ SONUÇ'!$B$6:$H$1027,7,0))</f>
        <v>-</v>
      </c>
      <c r="I315" s="45" t="str">
        <f>IF(ISERROR(SMALL(H312:H317,4)),"-",SMALL(H312:H317,4))</f>
        <v>-</v>
      </c>
      <c r="J315" s="39"/>
      <c r="AZ315" s="37">
        <v>1309</v>
      </c>
    </row>
    <row r="316" spans="1:52" ht="15" customHeight="1" x14ac:dyDescent="0.2">
      <c r="A316" s="38"/>
      <c r="B316" s="40"/>
      <c r="C316" s="41"/>
      <c r="D316" s="42" t="str">
        <f>IF(ISERROR(VLOOKUP($C316,'START LİSTE'!$B$6:$G$1026,2,0)),"",VLOOKUP($C316,'START LİSTE'!$B$6:$G$1026,2,0))</f>
        <v/>
      </c>
      <c r="E316" s="43" t="str">
        <f>IF(ISERROR(VLOOKUP($C316,'START LİSTE'!$B$6:$G$1026,4,0)),"",VLOOKUP($C316,'START LİSTE'!$B$6:$G$1026,4,0))</f>
        <v/>
      </c>
      <c r="F316" s="108" t="str">
        <f>IF(ISERROR(VLOOKUP($C316,'FERDİ SONUÇ'!$B$6:$H$1027,6,0)),"",VLOOKUP($C316,'FERDİ SONUÇ'!$B$6:$H$1027,6,0))</f>
        <v/>
      </c>
      <c r="G316" s="43" t="str">
        <f>IF(OR(E316="",F316="DQ", F316="DNF", F316="DNS", F316=""),"-",VLOOKUP(C316,'FERDİ SONUÇ'!$B$6:$H$1027,7,0))</f>
        <v>-</v>
      </c>
      <c r="H316" s="43" t="str">
        <f>IF(OR(E316="",E316="F",F316="DQ", F316="DNF", F316="DNS", F316=""),"-",VLOOKUP(C316,'FERDİ SONUÇ'!$B$6:$H$1027,7,0))</f>
        <v>-</v>
      </c>
      <c r="I316" s="45" t="str">
        <f>IF(ISERROR(SMALL(H312:H317,5)),"-",SMALL(H312:H317,5))</f>
        <v>-</v>
      </c>
      <c r="J316" s="39"/>
      <c r="AZ316" s="37">
        <v>1310</v>
      </c>
    </row>
    <row r="317" spans="1:52" ht="15" customHeight="1" x14ac:dyDescent="0.2">
      <c r="A317" s="46"/>
      <c r="B317" s="48"/>
      <c r="C317" s="69"/>
      <c r="D317" s="49" t="str">
        <f>IF(ISERROR(VLOOKUP($C317,'START LİSTE'!$B$6:$G$1026,2,0)),"",VLOOKUP($C317,'START LİSTE'!$B$6:$G$1026,2,0))</f>
        <v/>
      </c>
      <c r="E317" s="50" t="str">
        <f>IF(ISERROR(VLOOKUP($C317,'START LİSTE'!$B$6:$G$1026,4,0)),"",VLOOKUP($C317,'START LİSTE'!$B$6:$G$1026,4,0))</f>
        <v/>
      </c>
      <c r="F317" s="109" t="str">
        <f>IF(ISERROR(VLOOKUP($C317,'FERDİ SONUÇ'!$B$6:$H$1027,6,0)),"",VLOOKUP($C317,'FERDİ SONUÇ'!$B$6:$H$1027,6,0))</f>
        <v/>
      </c>
      <c r="G317" s="50" t="str">
        <f>IF(OR(E317="",F317="DQ", F317="DNF", F317="DNS", F317=""),"-",VLOOKUP(C317,'FERDİ SONUÇ'!$B$6:$H$1027,7,0))</f>
        <v>-</v>
      </c>
      <c r="H317" s="50" t="str">
        <f>IF(OR(E317="",E317="F",F317="DQ", F317="DNF", F317="DNS", F317=""),"-",VLOOKUP(C317,'FERDİ SONUÇ'!$B$6:$H$1027,7,0))</f>
        <v>-</v>
      </c>
      <c r="I317" s="52" t="str">
        <f>IF(ISERROR(SMALL(H312:H317,6)),"-",SMALL(H312:H317,6))</f>
        <v>-</v>
      </c>
      <c r="J317" s="47"/>
      <c r="AZ317" s="37">
        <v>1311</v>
      </c>
    </row>
    <row r="318" spans="1:52" ht="15" customHeight="1" x14ac:dyDescent="0.2">
      <c r="A318" s="28"/>
      <c r="B318" s="30"/>
      <c r="C318" s="68"/>
      <c r="D318" s="32" t="str">
        <f>IF(ISERROR(VLOOKUP($C318,'START LİSTE'!$B$6:$G$1026,2,0)),"",VLOOKUP($C318,'START LİSTE'!$B$6:$G$1026,2,0))</f>
        <v/>
      </c>
      <c r="E318" s="33" t="str">
        <f>IF(ISERROR(VLOOKUP($C318,'START LİSTE'!$B$6:$G$1026,4,0)),"",VLOOKUP($C318,'START LİSTE'!$B$6:$G$1026,4,0))</f>
        <v/>
      </c>
      <c r="F318" s="107" t="str">
        <f>IF(ISERROR(VLOOKUP($C318,'FERDİ SONUÇ'!$B$6:$H$1027,6,0)),"",VLOOKUP($C318,'FERDİ SONUÇ'!$B$6:$H$1027,6,0))</f>
        <v/>
      </c>
      <c r="G318" s="33" t="str">
        <f>IF(OR(E318="",F318="DQ", F318="DNF", F318="DNS", F318=""),"-",VLOOKUP(C318,'FERDİ SONUÇ'!$B$6:$H$1027,7,0))</f>
        <v>-</v>
      </c>
      <c r="H318" s="33" t="str">
        <f>IF(OR(E318="",E318="F",F318="DQ", F318="DNF", F318="DNS", F318=""),"-",VLOOKUP(C318,'FERDİ SONUÇ'!$B$6:$H$1027,7,0))</f>
        <v>-</v>
      </c>
      <c r="I318" s="35" t="str">
        <f>IF(ISERROR(SMALL(H318:H323,1)),"-",SMALL(H318:H323,1))</f>
        <v>-</v>
      </c>
      <c r="J318" s="29"/>
      <c r="AZ318" s="37">
        <v>1312</v>
      </c>
    </row>
    <row r="319" spans="1:52" ht="15" customHeight="1" x14ac:dyDescent="0.2">
      <c r="A319" s="38"/>
      <c r="B319" s="40"/>
      <c r="C319" s="41"/>
      <c r="D319" s="42" t="str">
        <f>IF(ISERROR(VLOOKUP($C319,'START LİSTE'!$B$6:$G$1026,2,0)),"",VLOOKUP($C319,'START LİSTE'!$B$6:$G$1026,2,0))</f>
        <v/>
      </c>
      <c r="E319" s="43" t="str">
        <f>IF(ISERROR(VLOOKUP($C319,'START LİSTE'!$B$6:$G$1026,4,0)),"",VLOOKUP($C319,'START LİSTE'!$B$6:$G$1026,4,0))</f>
        <v/>
      </c>
      <c r="F319" s="108" t="str">
        <f>IF(ISERROR(VLOOKUP($C319,'FERDİ SONUÇ'!$B$6:$H$1027,6,0)),"",VLOOKUP($C319,'FERDİ SONUÇ'!$B$6:$H$1027,6,0))</f>
        <v/>
      </c>
      <c r="G319" s="43" t="str">
        <f>IF(OR(E319="",F319="DQ", F319="DNF", F319="DNS", F319=""),"-",VLOOKUP(C319,'FERDİ SONUÇ'!$B$6:$H$1027,7,0))</f>
        <v>-</v>
      </c>
      <c r="H319" s="43" t="str">
        <f>IF(OR(E319="",E319="F",F319="DQ", F319="DNF", F319="DNS", F319=""),"-",VLOOKUP(C319,'FERDİ SONUÇ'!$B$6:$H$1027,7,0))</f>
        <v>-</v>
      </c>
      <c r="I319" s="45" t="str">
        <f>IF(ISERROR(SMALL(H318:H323,2)),"-",SMALL(H318:H323,2))</f>
        <v>-</v>
      </c>
      <c r="J319" s="39"/>
      <c r="AZ319" s="37">
        <v>1313</v>
      </c>
    </row>
    <row r="320" spans="1:52" ht="15" customHeight="1" x14ac:dyDescent="0.2">
      <c r="A320" s="59" t="str">
        <f>IF(AND(B320&lt;&gt;"",J320&lt;&gt;"DQ"),COUNT(J$6:J$365)-(RANK(J320,J$6:J$365)+COUNTIF(J$6:J320,J320))+2,IF(C318&lt;&gt;"",AZ320,""))</f>
        <v/>
      </c>
      <c r="B320" s="40" t="str">
        <f>IF(ISERROR(VLOOKUP(C318,'START LİSTE'!$B$6:$G$1026,3,0)),"",VLOOKUP(C318,'START LİSTE'!$B$6:$G$1026,3,0))</f>
        <v/>
      </c>
      <c r="C320" s="41"/>
      <c r="D320" s="42" t="str">
        <f>IF(ISERROR(VLOOKUP($C320,'START LİSTE'!$B$6:$G$1026,2,0)),"",VLOOKUP($C320,'START LİSTE'!$B$6:$G$1026,2,0))</f>
        <v/>
      </c>
      <c r="E320" s="43" t="str">
        <f>IF(ISERROR(VLOOKUP($C320,'START LİSTE'!$B$6:$G$1026,4,0)),"",VLOOKUP($C320,'START LİSTE'!$B$6:$G$1026,4,0))</f>
        <v/>
      </c>
      <c r="F320" s="108" t="str">
        <f>IF(ISERROR(VLOOKUP($C320,'FERDİ SONUÇ'!$B$6:$H$1027,6,0)),"",VLOOKUP($C320,'FERDİ SONUÇ'!$B$6:$H$1027,6,0))</f>
        <v/>
      </c>
      <c r="G320" s="43" t="str">
        <f>IF(OR(E320="",F320="DQ", F320="DNF", F320="DNS", F320=""),"-",VLOOKUP(C320,'FERDİ SONUÇ'!$B$6:$H$1027,7,0))</f>
        <v>-</v>
      </c>
      <c r="H320" s="43" t="str">
        <f>IF(OR(E320="",E320="F",F320="DQ", F320="DNF", F320="DNS", F320=""),"-",VLOOKUP(C320,'FERDİ SONUÇ'!$B$6:$H$1027,7,0))</f>
        <v>-</v>
      </c>
      <c r="I320" s="45" t="str">
        <f>IF(ISERROR(SMALL(H318:H323,3)),"-",SMALL(H318:H323,3))</f>
        <v>-</v>
      </c>
      <c r="J320" s="58" t="str">
        <f>IF(C318="","",IF(OR(I318="-",I319="-",I320="-",I321="-"),"DQ",SUM(I318,I319,I320,I321)))</f>
        <v/>
      </c>
      <c r="AZ320" s="37">
        <v>1314</v>
      </c>
    </row>
    <row r="321" spans="1:52" ht="15" customHeight="1" x14ac:dyDescent="0.2">
      <c r="A321" s="38"/>
      <c r="B321" s="40"/>
      <c r="C321" s="41"/>
      <c r="D321" s="42" t="str">
        <f>IF(ISERROR(VLOOKUP($C321,'START LİSTE'!$B$6:$G$1026,2,0)),"",VLOOKUP($C321,'START LİSTE'!$B$6:$G$1026,2,0))</f>
        <v/>
      </c>
      <c r="E321" s="43" t="str">
        <f>IF(ISERROR(VLOOKUP($C321,'START LİSTE'!$B$6:$G$1026,4,0)),"",VLOOKUP($C321,'START LİSTE'!$B$6:$G$1026,4,0))</f>
        <v/>
      </c>
      <c r="F321" s="108" t="str">
        <f>IF(ISERROR(VLOOKUP($C321,'FERDİ SONUÇ'!$B$6:$H$1027,6,0)),"",VLOOKUP($C321,'FERDİ SONUÇ'!$B$6:$H$1027,6,0))</f>
        <v/>
      </c>
      <c r="G321" s="43" t="str">
        <f>IF(OR(E321="",F321="DQ", F321="DNF", F321="DNS", F321=""),"-",VLOOKUP(C321,'FERDİ SONUÇ'!$B$6:$H$1027,7,0))</f>
        <v>-</v>
      </c>
      <c r="H321" s="43" t="str">
        <f>IF(OR(E321="",E321="F",F321="DQ", F321="DNF", F321="DNS", F321=""),"-",VLOOKUP(C321,'FERDİ SONUÇ'!$B$6:$H$1027,7,0))</f>
        <v>-</v>
      </c>
      <c r="I321" s="45" t="str">
        <f>IF(ISERROR(SMALL(H318:H323,4)),"-",SMALL(H318:H323,4))</f>
        <v>-</v>
      </c>
      <c r="J321" s="39"/>
      <c r="AZ321" s="37">
        <v>1315</v>
      </c>
    </row>
    <row r="322" spans="1:52" ht="15" customHeight="1" x14ac:dyDescent="0.2">
      <c r="A322" s="38"/>
      <c r="B322" s="40"/>
      <c r="C322" s="41"/>
      <c r="D322" s="42" t="str">
        <f>IF(ISERROR(VLOOKUP($C322,'START LİSTE'!$B$6:$G$1026,2,0)),"",VLOOKUP($C322,'START LİSTE'!$B$6:$G$1026,2,0))</f>
        <v/>
      </c>
      <c r="E322" s="43" t="str">
        <f>IF(ISERROR(VLOOKUP($C322,'START LİSTE'!$B$6:$G$1026,4,0)),"",VLOOKUP($C322,'START LİSTE'!$B$6:$G$1026,4,0))</f>
        <v/>
      </c>
      <c r="F322" s="108" t="str">
        <f>IF(ISERROR(VLOOKUP($C322,'FERDİ SONUÇ'!$B$6:$H$1027,6,0)),"",VLOOKUP($C322,'FERDİ SONUÇ'!$B$6:$H$1027,6,0))</f>
        <v/>
      </c>
      <c r="G322" s="43" t="str">
        <f>IF(OR(E322="",F322="DQ", F322="DNF", F322="DNS", F322=""),"-",VLOOKUP(C322,'FERDİ SONUÇ'!$B$6:$H$1027,7,0))</f>
        <v>-</v>
      </c>
      <c r="H322" s="43" t="str">
        <f>IF(OR(E322="",E322="F",F322="DQ", F322="DNF", F322="DNS", F322=""),"-",VLOOKUP(C322,'FERDİ SONUÇ'!$B$6:$H$1027,7,0))</f>
        <v>-</v>
      </c>
      <c r="I322" s="45" t="str">
        <f>IF(ISERROR(SMALL(H318:H323,5)),"-",SMALL(H318:H323,5))</f>
        <v>-</v>
      </c>
      <c r="J322" s="39"/>
      <c r="AZ322" s="37">
        <v>1316</v>
      </c>
    </row>
    <row r="323" spans="1:52" ht="15" customHeight="1" x14ac:dyDescent="0.2">
      <c r="A323" s="46"/>
      <c r="B323" s="48"/>
      <c r="C323" s="69"/>
      <c r="D323" s="49" t="str">
        <f>IF(ISERROR(VLOOKUP($C323,'START LİSTE'!$B$6:$G$1026,2,0)),"",VLOOKUP($C323,'START LİSTE'!$B$6:$G$1026,2,0))</f>
        <v/>
      </c>
      <c r="E323" s="50" t="str">
        <f>IF(ISERROR(VLOOKUP($C323,'START LİSTE'!$B$6:$G$1026,4,0)),"",VLOOKUP($C323,'START LİSTE'!$B$6:$G$1026,4,0))</f>
        <v/>
      </c>
      <c r="F323" s="109" t="str">
        <f>IF(ISERROR(VLOOKUP($C323,'FERDİ SONUÇ'!$B$6:$H$1027,6,0)),"",VLOOKUP($C323,'FERDİ SONUÇ'!$B$6:$H$1027,6,0))</f>
        <v/>
      </c>
      <c r="G323" s="50" t="str">
        <f>IF(OR(E323="",F323="DQ", F323="DNF", F323="DNS", F323=""),"-",VLOOKUP(C323,'FERDİ SONUÇ'!$B$6:$H$1027,7,0))</f>
        <v>-</v>
      </c>
      <c r="H323" s="50" t="str">
        <f>IF(OR(E323="",E323="F",F323="DQ", F323="DNF", F323="DNS", F323=""),"-",VLOOKUP(C323,'FERDİ SONUÇ'!$B$6:$H$1027,7,0))</f>
        <v>-</v>
      </c>
      <c r="I323" s="52" t="str">
        <f>IF(ISERROR(SMALL(H318:H323,6)),"-",SMALL(H318:H323,6))</f>
        <v>-</v>
      </c>
      <c r="J323" s="47"/>
      <c r="AZ323" s="37">
        <v>1317</v>
      </c>
    </row>
    <row r="324" spans="1:52" ht="15" customHeight="1" x14ac:dyDescent="0.2">
      <c r="A324" s="28"/>
      <c r="B324" s="30"/>
      <c r="C324" s="68"/>
      <c r="D324" s="32" t="str">
        <f>IF(ISERROR(VLOOKUP($C324,'START LİSTE'!$B$6:$G$1026,2,0)),"",VLOOKUP($C324,'START LİSTE'!$B$6:$G$1026,2,0))</f>
        <v/>
      </c>
      <c r="E324" s="33" t="str">
        <f>IF(ISERROR(VLOOKUP($C324,'START LİSTE'!$B$6:$G$1026,4,0)),"",VLOOKUP($C324,'START LİSTE'!$B$6:$G$1026,4,0))</f>
        <v/>
      </c>
      <c r="F324" s="107" t="str">
        <f>IF(ISERROR(VLOOKUP($C324,'FERDİ SONUÇ'!$B$6:$H$1027,6,0)),"",VLOOKUP($C324,'FERDİ SONUÇ'!$B$6:$H$1027,6,0))</f>
        <v/>
      </c>
      <c r="G324" s="33" t="str">
        <f>IF(OR(E324="",F324="DQ", F324="DNF", F324="DNS", F324=""),"-",VLOOKUP(C324,'FERDİ SONUÇ'!$B$6:$H$1027,7,0))</f>
        <v>-</v>
      </c>
      <c r="H324" s="33" t="str">
        <f>IF(OR(E324="",E324="F",F324="DQ", F324="DNF", F324="DNS", F324=""),"-",VLOOKUP(C324,'FERDİ SONUÇ'!$B$6:$H$1027,7,0))</f>
        <v>-</v>
      </c>
      <c r="I324" s="35" t="str">
        <f>IF(ISERROR(SMALL(H324:H329,1)),"-",SMALL(H324:H329,1))</f>
        <v>-</v>
      </c>
      <c r="J324" s="29"/>
      <c r="AZ324" s="37">
        <v>1318</v>
      </c>
    </row>
    <row r="325" spans="1:52" ht="15" customHeight="1" x14ac:dyDescent="0.2">
      <c r="A325" s="38"/>
      <c r="B325" s="40"/>
      <c r="C325" s="41"/>
      <c r="D325" s="42" t="str">
        <f>IF(ISERROR(VLOOKUP($C325,'START LİSTE'!$B$6:$G$1026,2,0)),"",VLOOKUP($C325,'START LİSTE'!$B$6:$G$1026,2,0))</f>
        <v/>
      </c>
      <c r="E325" s="43" t="str">
        <f>IF(ISERROR(VLOOKUP($C325,'START LİSTE'!$B$6:$G$1026,4,0)),"",VLOOKUP($C325,'START LİSTE'!$B$6:$G$1026,4,0))</f>
        <v/>
      </c>
      <c r="F325" s="108" t="str">
        <f>IF(ISERROR(VLOOKUP($C325,'FERDİ SONUÇ'!$B$6:$H$1027,6,0)),"",VLOOKUP($C325,'FERDİ SONUÇ'!$B$6:$H$1027,6,0))</f>
        <v/>
      </c>
      <c r="G325" s="43" t="str">
        <f>IF(OR(E325="",F325="DQ", F325="DNF", F325="DNS", F325=""),"-",VLOOKUP(C325,'FERDİ SONUÇ'!$B$6:$H$1027,7,0))</f>
        <v>-</v>
      </c>
      <c r="H325" s="43" t="str">
        <f>IF(OR(E325="",E325="F",F325="DQ", F325="DNF", F325="DNS", F325=""),"-",VLOOKUP(C325,'FERDİ SONUÇ'!$B$6:$H$1027,7,0))</f>
        <v>-</v>
      </c>
      <c r="I325" s="45" t="str">
        <f>IF(ISERROR(SMALL(H324:H329,2)),"-",SMALL(H324:H329,2))</f>
        <v>-</v>
      </c>
      <c r="J325" s="39"/>
      <c r="AZ325" s="37">
        <v>1319</v>
      </c>
    </row>
    <row r="326" spans="1:52" ht="15" customHeight="1" x14ac:dyDescent="0.2">
      <c r="A326" s="59" t="str">
        <f>IF(AND(B326&lt;&gt;"",J326&lt;&gt;"DQ"),COUNT(J$6:J$365)-(RANK(J326,J$6:J$365)+COUNTIF(J$6:J326,J326))+2,IF(C324&lt;&gt;"",AZ326,""))</f>
        <v/>
      </c>
      <c r="B326" s="40" t="str">
        <f>IF(ISERROR(VLOOKUP(C324,'START LİSTE'!$B$6:$G$1026,3,0)),"",VLOOKUP(C324,'START LİSTE'!$B$6:$G$1026,3,0))</f>
        <v/>
      </c>
      <c r="C326" s="41"/>
      <c r="D326" s="42" t="str">
        <f>IF(ISERROR(VLOOKUP($C326,'START LİSTE'!$B$6:$G$1026,2,0)),"",VLOOKUP($C326,'START LİSTE'!$B$6:$G$1026,2,0))</f>
        <v/>
      </c>
      <c r="E326" s="43" t="str">
        <f>IF(ISERROR(VLOOKUP($C326,'START LİSTE'!$B$6:$G$1026,4,0)),"",VLOOKUP($C326,'START LİSTE'!$B$6:$G$1026,4,0))</f>
        <v/>
      </c>
      <c r="F326" s="108" t="str">
        <f>IF(ISERROR(VLOOKUP($C326,'FERDİ SONUÇ'!$B$6:$H$1027,6,0)),"",VLOOKUP($C326,'FERDİ SONUÇ'!$B$6:$H$1027,6,0))</f>
        <v/>
      </c>
      <c r="G326" s="43" t="str">
        <f>IF(OR(E326="",F326="DQ", F326="DNF", F326="DNS", F326=""),"-",VLOOKUP(C326,'FERDİ SONUÇ'!$B$6:$H$1027,7,0))</f>
        <v>-</v>
      </c>
      <c r="H326" s="43" t="str">
        <f>IF(OR(E326="",E326="F",F326="DQ", F326="DNF", F326="DNS", F326=""),"-",VLOOKUP(C326,'FERDİ SONUÇ'!$B$6:$H$1027,7,0))</f>
        <v>-</v>
      </c>
      <c r="I326" s="45" t="str">
        <f>IF(ISERROR(SMALL(H324:H329,3)),"-",SMALL(H324:H329,3))</f>
        <v>-</v>
      </c>
      <c r="J326" s="58" t="str">
        <f>IF(C324="","",IF(OR(I324="-",I325="-",I326="-",I327="-"),"DQ",SUM(I324,I325,I326,I327)))</f>
        <v/>
      </c>
      <c r="AZ326" s="37">
        <v>1320</v>
      </c>
    </row>
    <row r="327" spans="1:52" ht="15" customHeight="1" x14ac:dyDescent="0.2">
      <c r="A327" s="38"/>
      <c r="B327" s="40"/>
      <c r="C327" s="41"/>
      <c r="D327" s="42" t="str">
        <f>IF(ISERROR(VLOOKUP($C327,'START LİSTE'!$B$6:$G$1026,2,0)),"",VLOOKUP($C327,'START LİSTE'!$B$6:$G$1026,2,0))</f>
        <v/>
      </c>
      <c r="E327" s="43" t="str">
        <f>IF(ISERROR(VLOOKUP($C327,'START LİSTE'!$B$6:$G$1026,4,0)),"",VLOOKUP($C327,'START LİSTE'!$B$6:$G$1026,4,0))</f>
        <v/>
      </c>
      <c r="F327" s="108" t="str">
        <f>IF(ISERROR(VLOOKUP($C327,'FERDİ SONUÇ'!$B$6:$H$1027,6,0)),"",VLOOKUP($C327,'FERDİ SONUÇ'!$B$6:$H$1027,6,0))</f>
        <v/>
      </c>
      <c r="G327" s="43" t="str">
        <f>IF(OR(E327="",F327="DQ", F327="DNF", F327="DNS", F327=""),"-",VLOOKUP(C327,'FERDİ SONUÇ'!$B$6:$H$1027,7,0))</f>
        <v>-</v>
      </c>
      <c r="H327" s="43" t="str">
        <f>IF(OR(E327="",E327="F",F327="DQ", F327="DNF", F327="DNS", F327=""),"-",VLOOKUP(C327,'FERDİ SONUÇ'!$B$6:$H$1027,7,0))</f>
        <v>-</v>
      </c>
      <c r="I327" s="45" t="str">
        <f>IF(ISERROR(SMALL(H324:H329,4)),"-",SMALL(H324:H329,4))</f>
        <v>-</v>
      </c>
      <c r="J327" s="39"/>
      <c r="AZ327" s="37">
        <v>1321</v>
      </c>
    </row>
    <row r="328" spans="1:52" ht="15" customHeight="1" x14ac:dyDescent="0.2">
      <c r="A328" s="38"/>
      <c r="B328" s="40"/>
      <c r="C328" s="41"/>
      <c r="D328" s="42" t="str">
        <f>IF(ISERROR(VLOOKUP($C328,'START LİSTE'!$B$6:$G$1026,2,0)),"",VLOOKUP($C328,'START LİSTE'!$B$6:$G$1026,2,0))</f>
        <v/>
      </c>
      <c r="E328" s="43" t="str">
        <f>IF(ISERROR(VLOOKUP($C328,'START LİSTE'!$B$6:$G$1026,4,0)),"",VLOOKUP($C328,'START LİSTE'!$B$6:$G$1026,4,0))</f>
        <v/>
      </c>
      <c r="F328" s="108" t="str">
        <f>IF(ISERROR(VLOOKUP($C328,'FERDİ SONUÇ'!$B$6:$H$1027,6,0)),"",VLOOKUP($C328,'FERDİ SONUÇ'!$B$6:$H$1027,6,0))</f>
        <v/>
      </c>
      <c r="G328" s="43" t="str">
        <f>IF(OR(E328="",F328="DQ", F328="DNF", F328="DNS", F328=""),"-",VLOOKUP(C328,'FERDİ SONUÇ'!$B$6:$H$1027,7,0))</f>
        <v>-</v>
      </c>
      <c r="H328" s="43" t="str">
        <f>IF(OR(E328="",E328="F",F328="DQ", F328="DNF", F328="DNS", F328=""),"-",VLOOKUP(C328,'FERDİ SONUÇ'!$B$6:$H$1027,7,0))</f>
        <v>-</v>
      </c>
      <c r="I328" s="45" t="str">
        <f>IF(ISERROR(SMALL(H324:H329,5)),"-",SMALL(H324:H329,5))</f>
        <v>-</v>
      </c>
      <c r="J328" s="39"/>
      <c r="AZ328" s="37">
        <v>1322</v>
      </c>
    </row>
    <row r="329" spans="1:52" ht="15" customHeight="1" x14ac:dyDescent="0.2">
      <c r="A329" s="46"/>
      <c r="B329" s="48"/>
      <c r="C329" s="69"/>
      <c r="D329" s="49" t="str">
        <f>IF(ISERROR(VLOOKUP($C329,'START LİSTE'!$B$6:$G$1026,2,0)),"",VLOOKUP($C329,'START LİSTE'!$B$6:$G$1026,2,0))</f>
        <v/>
      </c>
      <c r="E329" s="50" t="str">
        <f>IF(ISERROR(VLOOKUP($C329,'START LİSTE'!$B$6:$G$1026,4,0)),"",VLOOKUP($C329,'START LİSTE'!$B$6:$G$1026,4,0))</f>
        <v/>
      </c>
      <c r="F329" s="109" t="str">
        <f>IF(ISERROR(VLOOKUP($C329,'FERDİ SONUÇ'!$B$6:$H$1027,6,0)),"",VLOOKUP($C329,'FERDİ SONUÇ'!$B$6:$H$1027,6,0))</f>
        <v/>
      </c>
      <c r="G329" s="50" t="str">
        <f>IF(OR(E329="",F329="DQ", F329="DNF", F329="DNS", F329=""),"-",VLOOKUP(C329,'FERDİ SONUÇ'!$B$6:$H$1027,7,0))</f>
        <v>-</v>
      </c>
      <c r="H329" s="50" t="str">
        <f>IF(OR(E329="",E329="F",F329="DQ", F329="DNF", F329="DNS", F329=""),"-",VLOOKUP(C329,'FERDİ SONUÇ'!$B$6:$H$1027,7,0))</f>
        <v>-</v>
      </c>
      <c r="I329" s="52" t="str">
        <f>IF(ISERROR(SMALL(H324:H329,6)),"-",SMALL(H324:H329,6))</f>
        <v>-</v>
      </c>
      <c r="J329" s="47"/>
      <c r="AZ329" s="37">
        <v>1323</v>
      </c>
    </row>
    <row r="330" spans="1:52" ht="15" customHeight="1" x14ac:dyDescent="0.2">
      <c r="A330" s="28"/>
      <c r="B330" s="30"/>
      <c r="C330" s="68"/>
      <c r="D330" s="32" t="str">
        <f>IF(ISERROR(VLOOKUP($C330,'START LİSTE'!$B$6:$G$1026,2,0)),"",VLOOKUP($C330,'START LİSTE'!$B$6:$G$1026,2,0))</f>
        <v/>
      </c>
      <c r="E330" s="33" t="str">
        <f>IF(ISERROR(VLOOKUP($C330,'START LİSTE'!$B$6:$G$1026,4,0)),"",VLOOKUP($C330,'START LİSTE'!$B$6:$G$1026,4,0))</f>
        <v/>
      </c>
      <c r="F330" s="107" t="str">
        <f>IF(ISERROR(VLOOKUP($C330,'FERDİ SONUÇ'!$B$6:$H$1027,6,0)),"",VLOOKUP($C330,'FERDİ SONUÇ'!$B$6:$H$1027,6,0))</f>
        <v/>
      </c>
      <c r="G330" s="33" t="str">
        <f>IF(OR(E330="",F330="DQ", F330="DNF", F330="DNS", F330=""),"-",VLOOKUP(C330,'FERDİ SONUÇ'!$B$6:$H$1027,7,0))</f>
        <v>-</v>
      </c>
      <c r="H330" s="33" t="str">
        <f>IF(OR(E330="",E330="F",F330="DQ", F330="DNF", F330="DNS", F330=""),"-",VLOOKUP(C330,'FERDİ SONUÇ'!$B$6:$H$1027,7,0))</f>
        <v>-</v>
      </c>
      <c r="I330" s="35" t="str">
        <f>IF(ISERROR(SMALL(H330:H335,1)),"-",SMALL(H330:H335,1))</f>
        <v>-</v>
      </c>
      <c r="J330" s="29"/>
      <c r="AZ330" s="37">
        <v>1324</v>
      </c>
    </row>
    <row r="331" spans="1:52" ht="15" customHeight="1" x14ac:dyDescent="0.2">
      <c r="A331" s="38"/>
      <c r="B331" s="40"/>
      <c r="C331" s="41"/>
      <c r="D331" s="42" t="str">
        <f>IF(ISERROR(VLOOKUP($C331,'START LİSTE'!$B$6:$G$1026,2,0)),"",VLOOKUP($C331,'START LİSTE'!$B$6:$G$1026,2,0))</f>
        <v/>
      </c>
      <c r="E331" s="43" t="str">
        <f>IF(ISERROR(VLOOKUP($C331,'START LİSTE'!$B$6:$G$1026,4,0)),"",VLOOKUP($C331,'START LİSTE'!$B$6:$G$1026,4,0))</f>
        <v/>
      </c>
      <c r="F331" s="108" t="str">
        <f>IF(ISERROR(VLOOKUP($C331,'FERDİ SONUÇ'!$B$6:$H$1027,6,0)),"",VLOOKUP($C331,'FERDİ SONUÇ'!$B$6:$H$1027,6,0))</f>
        <v/>
      </c>
      <c r="G331" s="43" t="str">
        <f>IF(OR(E331="",F331="DQ", F331="DNF", F331="DNS", F331=""),"-",VLOOKUP(C331,'FERDİ SONUÇ'!$B$6:$H$1027,7,0))</f>
        <v>-</v>
      </c>
      <c r="H331" s="43" t="str">
        <f>IF(OR(E331="",E331="F",F331="DQ", F331="DNF", F331="DNS", F331=""),"-",VLOOKUP(C331,'FERDİ SONUÇ'!$B$6:$H$1027,7,0))</f>
        <v>-</v>
      </c>
      <c r="I331" s="45" t="str">
        <f>IF(ISERROR(SMALL(H330:H335,2)),"-",SMALL(H330:H335,2))</f>
        <v>-</v>
      </c>
      <c r="J331" s="39"/>
      <c r="AZ331" s="37">
        <v>1325</v>
      </c>
    </row>
    <row r="332" spans="1:52" ht="15" customHeight="1" x14ac:dyDescent="0.2">
      <c r="A332" s="59" t="str">
        <f>IF(AND(B332&lt;&gt;"",J332&lt;&gt;"DQ"),COUNT(J$6:J$365)-(RANK(J332,J$6:J$365)+COUNTIF(J$6:J332,J332))+2,IF(C330&lt;&gt;"",AZ332,""))</f>
        <v/>
      </c>
      <c r="B332" s="40" t="str">
        <f>IF(ISERROR(VLOOKUP(C330,'START LİSTE'!$B$6:$G$1026,3,0)),"",VLOOKUP(C330,'START LİSTE'!$B$6:$G$1026,3,0))</f>
        <v/>
      </c>
      <c r="C332" s="41"/>
      <c r="D332" s="42" t="str">
        <f>IF(ISERROR(VLOOKUP($C332,'START LİSTE'!$B$6:$G$1026,2,0)),"",VLOOKUP($C332,'START LİSTE'!$B$6:$G$1026,2,0))</f>
        <v/>
      </c>
      <c r="E332" s="43" t="str">
        <f>IF(ISERROR(VLOOKUP($C332,'START LİSTE'!$B$6:$G$1026,4,0)),"",VLOOKUP($C332,'START LİSTE'!$B$6:$G$1026,4,0))</f>
        <v/>
      </c>
      <c r="F332" s="108" t="str">
        <f>IF(ISERROR(VLOOKUP($C332,'FERDİ SONUÇ'!$B$6:$H$1027,6,0)),"",VLOOKUP($C332,'FERDİ SONUÇ'!$B$6:$H$1027,6,0))</f>
        <v/>
      </c>
      <c r="G332" s="43" t="str">
        <f>IF(OR(E332="",F332="DQ", F332="DNF", F332="DNS", F332=""),"-",VLOOKUP(C332,'FERDİ SONUÇ'!$B$6:$H$1027,7,0))</f>
        <v>-</v>
      </c>
      <c r="H332" s="43" t="str">
        <f>IF(OR(E332="",E332="F",F332="DQ", F332="DNF", F332="DNS", F332=""),"-",VLOOKUP(C332,'FERDİ SONUÇ'!$B$6:$H$1027,7,0))</f>
        <v>-</v>
      </c>
      <c r="I332" s="45" t="str">
        <f>IF(ISERROR(SMALL(H330:H335,3)),"-",SMALL(H330:H335,3))</f>
        <v>-</v>
      </c>
      <c r="J332" s="58" t="str">
        <f>IF(C330="","",IF(OR(I330="-",I331="-",I332="-",I333="-"),"DQ",SUM(I330,I331,I332,I333)))</f>
        <v/>
      </c>
      <c r="AZ332" s="37">
        <v>1326</v>
      </c>
    </row>
    <row r="333" spans="1:52" ht="15" customHeight="1" x14ac:dyDescent="0.2">
      <c r="A333" s="38"/>
      <c r="B333" s="40"/>
      <c r="C333" s="41"/>
      <c r="D333" s="42" t="str">
        <f>IF(ISERROR(VLOOKUP($C333,'START LİSTE'!$B$6:$G$1026,2,0)),"",VLOOKUP($C333,'START LİSTE'!$B$6:$G$1026,2,0))</f>
        <v/>
      </c>
      <c r="E333" s="43" t="str">
        <f>IF(ISERROR(VLOOKUP($C333,'START LİSTE'!$B$6:$G$1026,4,0)),"",VLOOKUP($C333,'START LİSTE'!$B$6:$G$1026,4,0))</f>
        <v/>
      </c>
      <c r="F333" s="108" t="str">
        <f>IF(ISERROR(VLOOKUP($C333,'FERDİ SONUÇ'!$B$6:$H$1027,6,0)),"",VLOOKUP($C333,'FERDİ SONUÇ'!$B$6:$H$1027,6,0))</f>
        <v/>
      </c>
      <c r="G333" s="43" t="str">
        <f>IF(OR(E333="",F333="DQ", F333="DNF", F333="DNS", F333=""),"-",VLOOKUP(C333,'FERDİ SONUÇ'!$B$6:$H$1027,7,0))</f>
        <v>-</v>
      </c>
      <c r="H333" s="43" t="str">
        <f>IF(OR(E333="",E333="F",F333="DQ", F333="DNF", F333="DNS", F333=""),"-",VLOOKUP(C333,'FERDİ SONUÇ'!$B$6:$H$1027,7,0))</f>
        <v>-</v>
      </c>
      <c r="I333" s="45" t="str">
        <f>IF(ISERROR(SMALL(H330:H335,4)),"-",SMALL(H330:H335,4))</f>
        <v>-</v>
      </c>
      <c r="J333" s="39"/>
      <c r="AZ333" s="37">
        <v>1327</v>
      </c>
    </row>
    <row r="334" spans="1:52" ht="15" customHeight="1" x14ac:dyDescent="0.2">
      <c r="A334" s="38"/>
      <c r="B334" s="40"/>
      <c r="C334" s="41"/>
      <c r="D334" s="42" t="str">
        <f>IF(ISERROR(VLOOKUP($C334,'START LİSTE'!$B$6:$G$1026,2,0)),"",VLOOKUP($C334,'START LİSTE'!$B$6:$G$1026,2,0))</f>
        <v/>
      </c>
      <c r="E334" s="43" t="str">
        <f>IF(ISERROR(VLOOKUP($C334,'START LİSTE'!$B$6:$G$1026,4,0)),"",VLOOKUP($C334,'START LİSTE'!$B$6:$G$1026,4,0))</f>
        <v/>
      </c>
      <c r="F334" s="108" t="str">
        <f>IF(ISERROR(VLOOKUP($C334,'FERDİ SONUÇ'!$B$6:$H$1027,6,0)),"",VLOOKUP($C334,'FERDİ SONUÇ'!$B$6:$H$1027,6,0))</f>
        <v/>
      </c>
      <c r="G334" s="43" t="str">
        <f>IF(OR(E334="",F334="DQ", F334="DNF", F334="DNS", F334=""),"-",VLOOKUP(C334,'FERDİ SONUÇ'!$B$6:$H$1027,7,0))</f>
        <v>-</v>
      </c>
      <c r="H334" s="43" t="str">
        <f>IF(OR(E334="",E334="F",F334="DQ", F334="DNF", F334="DNS", F334=""),"-",VLOOKUP(C334,'FERDİ SONUÇ'!$B$6:$H$1027,7,0))</f>
        <v>-</v>
      </c>
      <c r="I334" s="45" t="str">
        <f>IF(ISERROR(SMALL(H330:H335,5)),"-",SMALL(H330:H335,5))</f>
        <v>-</v>
      </c>
      <c r="J334" s="39"/>
      <c r="AZ334" s="37">
        <v>1328</v>
      </c>
    </row>
    <row r="335" spans="1:52" ht="15" customHeight="1" x14ac:dyDescent="0.2">
      <c r="A335" s="46"/>
      <c r="B335" s="48"/>
      <c r="C335" s="69"/>
      <c r="D335" s="49" t="str">
        <f>IF(ISERROR(VLOOKUP($C335,'START LİSTE'!$B$6:$G$1026,2,0)),"",VLOOKUP($C335,'START LİSTE'!$B$6:$G$1026,2,0))</f>
        <v/>
      </c>
      <c r="E335" s="50" t="str">
        <f>IF(ISERROR(VLOOKUP($C335,'START LİSTE'!$B$6:$G$1026,4,0)),"",VLOOKUP($C335,'START LİSTE'!$B$6:$G$1026,4,0))</f>
        <v/>
      </c>
      <c r="F335" s="109" t="str">
        <f>IF(ISERROR(VLOOKUP($C335,'FERDİ SONUÇ'!$B$6:$H$1027,6,0)),"",VLOOKUP($C335,'FERDİ SONUÇ'!$B$6:$H$1027,6,0))</f>
        <v/>
      </c>
      <c r="G335" s="50" t="str">
        <f>IF(OR(E335="",F335="DQ", F335="DNF", F335="DNS", F335=""),"-",VLOOKUP(C335,'FERDİ SONUÇ'!$B$6:$H$1027,7,0))</f>
        <v>-</v>
      </c>
      <c r="H335" s="50" t="str">
        <f>IF(OR(E335="",E335="F",F335="DQ", F335="DNF", F335="DNS", F335=""),"-",VLOOKUP(C335,'FERDİ SONUÇ'!$B$6:$H$1027,7,0))</f>
        <v>-</v>
      </c>
      <c r="I335" s="52" t="str">
        <f>IF(ISERROR(SMALL(H330:H335,6)),"-",SMALL(H330:H335,6))</f>
        <v>-</v>
      </c>
      <c r="J335" s="47"/>
      <c r="AZ335" s="37">
        <v>1329</v>
      </c>
    </row>
    <row r="336" spans="1:52" ht="15" customHeight="1" x14ac:dyDescent="0.2">
      <c r="A336" s="28"/>
      <c r="B336" s="30"/>
      <c r="C336" s="68"/>
      <c r="D336" s="32" t="str">
        <f>IF(ISERROR(VLOOKUP($C336,'START LİSTE'!$B$6:$G$1026,2,0)),"",VLOOKUP($C336,'START LİSTE'!$B$6:$G$1026,2,0))</f>
        <v/>
      </c>
      <c r="E336" s="33" t="str">
        <f>IF(ISERROR(VLOOKUP($C336,'START LİSTE'!$B$6:$G$1026,4,0)),"",VLOOKUP($C336,'START LİSTE'!$B$6:$G$1026,4,0))</f>
        <v/>
      </c>
      <c r="F336" s="107" t="str">
        <f>IF(ISERROR(VLOOKUP($C336,'FERDİ SONUÇ'!$B$6:$H$1027,6,0)),"",VLOOKUP($C336,'FERDİ SONUÇ'!$B$6:$H$1027,6,0))</f>
        <v/>
      </c>
      <c r="G336" s="33" t="str">
        <f>IF(OR(E336="",F336="DQ", F336="DNF", F336="DNS", F336=""),"-",VLOOKUP(C336,'FERDİ SONUÇ'!$B$6:$H$1027,7,0))</f>
        <v>-</v>
      </c>
      <c r="H336" s="33" t="str">
        <f>IF(OR(E336="",E336="F",F336="DQ", F336="DNF", F336="DNS", F336=""),"-",VLOOKUP(C336,'FERDİ SONUÇ'!$B$6:$H$1027,7,0))</f>
        <v>-</v>
      </c>
      <c r="I336" s="35" t="str">
        <f>IF(ISERROR(SMALL(H336:H341,1)),"-",SMALL(H336:H341,1))</f>
        <v>-</v>
      </c>
      <c r="J336" s="29"/>
      <c r="AZ336" s="37">
        <v>1330</v>
      </c>
    </row>
    <row r="337" spans="1:52" ht="15" customHeight="1" x14ac:dyDescent="0.2">
      <c r="A337" s="38"/>
      <c r="B337" s="40"/>
      <c r="C337" s="41"/>
      <c r="D337" s="42" t="str">
        <f>IF(ISERROR(VLOOKUP($C337,'START LİSTE'!$B$6:$G$1026,2,0)),"",VLOOKUP($C337,'START LİSTE'!$B$6:$G$1026,2,0))</f>
        <v/>
      </c>
      <c r="E337" s="43" t="str">
        <f>IF(ISERROR(VLOOKUP($C337,'START LİSTE'!$B$6:$G$1026,4,0)),"",VLOOKUP($C337,'START LİSTE'!$B$6:$G$1026,4,0))</f>
        <v/>
      </c>
      <c r="F337" s="108" t="str">
        <f>IF(ISERROR(VLOOKUP($C337,'FERDİ SONUÇ'!$B$6:$H$1027,6,0)),"",VLOOKUP($C337,'FERDİ SONUÇ'!$B$6:$H$1027,6,0))</f>
        <v/>
      </c>
      <c r="G337" s="43" t="str">
        <f>IF(OR(E337="",F337="DQ", F337="DNF", F337="DNS", F337=""),"-",VLOOKUP(C337,'FERDİ SONUÇ'!$B$6:$H$1027,7,0))</f>
        <v>-</v>
      </c>
      <c r="H337" s="43" t="str">
        <f>IF(OR(E337="",E337="F",F337="DQ", F337="DNF", F337="DNS", F337=""),"-",VLOOKUP(C337,'FERDİ SONUÇ'!$B$6:$H$1027,7,0))</f>
        <v>-</v>
      </c>
      <c r="I337" s="45" t="str">
        <f>IF(ISERROR(SMALL(H336:H341,2)),"-",SMALL(H336:H341,2))</f>
        <v>-</v>
      </c>
      <c r="J337" s="39"/>
      <c r="AZ337" s="37">
        <v>1331</v>
      </c>
    </row>
    <row r="338" spans="1:52" ht="15" customHeight="1" x14ac:dyDescent="0.2">
      <c r="A338" s="59" t="str">
        <f>IF(AND(B338&lt;&gt;"",J338&lt;&gt;"DQ"),COUNT(J$6:J$365)-(RANK(J338,J$6:J$365)+COUNTIF(J$6:J338,J338))+2,IF(C336&lt;&gt;"",AZ338,""))</f>
        <v/>
      </c>
      <c r="B338" s="40" t="str">
        <f>IF(ISERROR(VLOOKUP(C336,'START LİSTE'!$B$6:$G$1026,3,0)),"",VLOOKUP(C336,'START LİSTE'!$B$6:$G$1026,3,0))</f>
        <v/>
      </c>
      <c r="C338" s="41"/>
      <c r="D338" s="42" t="str">
        <f>IF(ISERROR(VLOOKUP($C338,'START LİSTE'!$B$6:$G$1026,2,0)),"",VLOOKUP($C338,'START LİSTE'!$B$6:$G$1026,2,0))</f>
        <v/>
      </c>
      <c r="E338" s="43" t="str">
        <f>IF(ISERROR(VLOOKUP($C338,'START LİSTE'!$B$6:$G$1026,4,0)),"",VLOOKUP($C338,'START LİSTE'!$B$6:$G$1026,4,0))</f>
        <v/>
      </c>
      <c r="F338" s="108" t="str">
        <f>IF(ISERROR(VLOOKUP($C338,'FERDİ SONUÇ'!$B$6:$H$1027,6,0)),"",VLOOKUP($C338,'FERDİ SONUÇ'!$B$6:$H$1027,6,0))</f>
        <v/>
      </c>
      <c r="G338" s="43" t="str">
        <f>IF(OR(E338="",F338="DQ", F338="DNF", F338="DNS", F338=""),"-",VLOOKUP(C338,'FERDİ SONUÇ'!$B$6:$H$1027,7,0))</f>
        <v>-</v>
      </c>
      <c r="H338" s="43" t="str">
        <f>IF(OR(E338="",E338="F",F338="DQ", F338="DNF", F338="DNS", F338=""),"-",VLOOKUP(C338,'FERDİ SONUÇ'!$B$6:$H$1027,7,0))</f>
        <v>-</v>
      </c>
      <c r="I338" s="45" t="str">
        <f>IF(ISERROR(SMALL(H336:H341,3)),"-",SMALL(H336:H341,3))</f>
        <v>-</v>
      </c>
      <c r="J338" s="58" t="str">
        <f>IF(C336="","",IF(OR(I336="-",I337="-",I338="-",I339="-"),"DQ",SUM(I336,I337,I338,I339)))</f>
        <v/>
      </c>
      <c r="AZ338" s="37">
        <v>1332</v>
      </c>
    </row>
    <row r="339" spans="1:52" ht="15" customHeight="1" x14ac:dyDescent="0.2">
      <c r="A339" s="38"/>
      <c r="B339" s="40"/>
      <c r="C339" s="41"/>
      <c r="D339" s="42" t="str">
        <f>IF(ISERROR(VLOOKUP($C339,'START LİSTE'!$B$6:$G$1026,2,0)),"",VLOOKUP($C339,'START LİSTE'!$B$6:$G$1026,2,0))</f>
        <v/>
      </c>
      <c r="E339" s="43" t="str">
        <f>IF(ISERROR(VLOOKUP($C339,'START LİSTE'!$B$6:$G$1026,4,0)),"",VLOOKUP($C339,'START LİSTE'!$B$6:$G$1026,4,0))</f>
        <v/>
      </c>
      <c r="F339" s="108" t="str">
        <f>IF(ISERROR(VLOOKUP($C339,'FERDİ SONUÇ'!$B$6:$H$1027,6,0)),"",VLOOKUP($C339,'FERDİ SONUÇ'!$B$6:$H$1027,6,0))</f>
        <v/>
      </c>
      <c r="G339" s="43" t="str">
        <f>IF(OR(E339="",F339="DQ", F339="DNF", F339="DNS", F339=""),"-",VLOOKUP(C339,'FERDİ SONUÇ'!$B$6:$H$1027,7,0))</f>
        <v>-</v>
      </c>
      <c r="H339" s="43" t="str">
        <f>IF(OR(E339="",E339="F",F339="DQ", F339="DNF", F339="DNS", F339=""),"-",VLOOKUP(C339,'FERDİ SONUÇ'!$B$6:$H$1027,7,0))</f>
        <v>-</v>
      </c>
      <c r="I339" s="45" t="str">
        <f>IF(ISERROR(SMALL(H336:H341,4)),"-",SMALL(H336:H341,4))</f>
        <v>-</v>
      </c>
      <c r="J339" s="39"/>
      <c r="AZ339" s="37">
        <v>1333</v>
      </c>
    </row>
    <row r="340" spans="1:52" ht="15" customHeight="1" x14ac:dyDescent="0.2">
      <c r="A340" s="38"/>
      <c r="B340" s="40"/>
      <c r="C340" s="41"/>
      <c r="D340" s="42" t="str">
        <f>IF(ISERROR(VLOOKUP($C340,'START LİSTE'!$B$6:$G$1026,2,0)),"",VLOOKUP($C340,'START LİSTE'!$B$6:$G$1026,2,0))</f>
        <v/>
      </c>
      <c r="E340" s="43" t="str">
        <f>IF(ISERROR(VLOOKUP($C340,'START LİSTE'!$B$6:$G$1026,4,0)),"",VLOOKUP($C340,'START LİSTE'!$B$6:$G$1026,4,0))</f>
        <v/>
      </c>
      <c r="F340" s="108" t="str">
        <f>IF(ISERROR(VLOOKUP($C340,'FERDİ SONUÇ'!$B$6:$H$1027,6,0)),"",VLOOKUP($C340,'FERDİ SONUÇ'!$B$6:$H$1027,6,0))</f>
        <v/>
      </c>
      <c r="G340" s="43" t="str">
        <f>IF(OR(E340="",F340="DQ", F340="DNF", F340="DNS", F340=""),"-",VLOOKUP(C340,'FERDİ SONUÇ'!$B$6:$H$1027,7,0))</f>
        <v>-</v>
      </c>
      <c r="H340" s="43" t="str">
        <f>IF(OR(E340="",E340="F",F340="DQ", F340="DNF", F340="DNS", F340=""),"-",VLOOKUP(C340,'FERDİ SONUÇ'!$B$6:$H$1027,7,0))</f>
        <v>-</v>
      </c>
      <c r="I340" s="45" t="str">
        <f>IF(ISERROR(SMALL(H336:H341,5)),"-",SMALL(H336:H341,5))</f>
        <v>-</v>
      </c>
      <c r="J340" s="39"/>
      <c r="AZ340" s="37">
        <v>1334</v>
      </c>
    </row>
    <row r="341" spans="1:52" ht="15" customHeight="1" x14ac:dyDescent="0.2">
      <c r="A341" s="46"/>
      <c r="B341" s="40"/>
      <c r="C341" s="69"/>
      <c r="D341" s="54" t="str">
        <f>IF(ISERROR(VLOOKUP($C341,'START LİSTE'!$B$6:$G$1026,2,0)),"",VLOOKUP($C341,'START LİSTE'!$B$6:$G$1026,2,0))</f>
        <v/>
      </c>
      <c r="E341" s="55" t="str">
        <f>IF(ISERROR(VLOOKUP($C341,'START LİSTE'!$B$6:$G$1026,4,0)),"",VLOOKUP($C341,'START LİSTE'!$B$6:$G$1026,4,0))</f>
        <v/>
      </c>
      <c r="F341" s="110" t="str">
        <f>IF(ISERROR(VLOOKUP($C341,'FERDİ SONUÇ'!$B$6:$H$1027,6,0)),"",VLOOKUP($C341,'FERDİ SONUÇ'!$B$6:$H$1027,6,0))</f>
        <v/>
      </c>
      <c r="G341" s="55" t="str">
        <f>IF(OR(E341="",F341="DQ", F341="DNF", F341="DNS", F341=""),"-",VLOOKUP(C341,'FERDİ SONUÇ'!$B$6:$H$1027,7,0))</f>
        <v>-</v>
      </c>
      <c r="H341" s="55" t="str">
        <f>IF(OR(E341="",E341="F",F341="DQ", F341="DNF", F341="DNS", F341=""),"-",VLOOKUP(C341,'FERDİ SONUÇ'!$B$6:$H$1027,7,0))</f>
        <v>-</v>
      </c>
      <c r="I341" s="52" t="str">
        <f>IF(ISERROR(SMALL(H336:H341,6)),"-",SMALL(H336:H341,6))</f>
        <v>-</v>
      </c>
      <c r="J341" s="47"/>
      <c r="AZ341" s="37">
        <v>1335</v>
      </c>
    </row>
    <row r="342" spans="1:52" ht="15" customHeight="1" x14ac:dyDescent="0.2">
      <c r="A342" s="28"/>
      <c r="B342" s="30"/>
      <c r="C342" s="68"/>
      <c r="D342" s="32" t="str">
        <f>IF(ISERROR(VLOOKUP($C342,'START LİSTE'!$B$6:$G$1026,2,0)),"",VLOOKUP($C342,'START LİSTE'!$B$6:$G$1026,2,0))</f>
        <v/>
      </c>
      <c r="E342" s="33" t="str">
        <f>IF(ISERROR(VLOOKUP($C342,'START LİSTE'!$B$6:$G$1026,4,0)),"",VLOOKUP($C342,'START LİSTE'!$B$6:$G$1026,4,0))</f>
        <v/>
      </c>
      <c r="F342" s="107" t="str">
        <f>IF(ISERROR(VLOOKUP($C342,'FERDİ SONUÇ'!$B$6:$H$1027,6,0)),"",VLOOKUP($C342,'FERDİ SONUÇ'!$B$6:$H$1027,6,0))</f>
        <v/>
      </c>
      <c r="G342" s="33" t="str">
        <f>IF(OR(E342="",F342="DQ", F342="DNF", F342="DNS", F342=""),"-",VLOOKUP(C342,'FERDİ SONUÇ'!$B$6:$H$1027,7,0))</f>
        <v>-</v>
      </c>
      <c r="H342" s="33" t="str">
        <f>IF(OR(E342="",E342="F",F342="DQ", F342="DNF", F342="DNS", F342=""),"-",VLOOKUP(C342,'FERDİ SONUÇ'!$B$6:$H$1027,7,0))</f>
        <v>-</v>
      </c>
      <c r="I342" s="35" t="str">
        <f>IF(ISERROR(SMALL(H342:H347,1)),"-",SMALL(H342:H347,1))</f>
        <v>-</v>
      </c>
      <c r="J342" s="29"/>
      <c r="AZ342" s="37">
        <v>1336</v>
      </c>
    </row>
    <row r="343" spans="1:52" ht="15" customHeight="1" x14ac:dyDescent="0.2">
      <c r="A343" s="38"/>
      <c r="B343" s="40"/>
      <c r="C343" s="41"/>
      <c r="D343" s="42" t="str">
        <f>IF(ISERROR(VLOOKUP($C343,'START LİSTE'!$B$6:$G$1026,2,0)),"",VLOOKUP($C343,'START LİSTE'!$B$6:$G$1026,2,0))</f>
        <v/>
      </c>
      <c r="E343" s="43" t="str">
        <f>IF(ISERROR(VLOOKUP($C343,'START LİSTE'!$B$6:$G$1026,4,0)),"",VLOOKUP($C343,'START LİSTE'!$B$6:$G$1026,4,0))</f>
        <v/>
      </c>
      <c r="F343" s="108" t="str">
        <f>IF(ISERROR(VLOOKUP($C343,'FERDİ SONUÇ'!$B$6:$H$1027,6,0)),"",VLOOKUP($C343,'FERDİ SONUÇ'!$B$6:$H$1027,6,0))</f>
        <v/>
      </c>
      <c r="G343" s="43" t="str">
        <f>IF(OR(E343="",F343="DQ", F343="DNF", F343="DNS", F343=""),"-",VLOOKUP(C343,'FERDİ SONUÇ'!$B$6:$H$1027,7,0))</f>
        <v>-</v>
      </c>
      <c r="H343" s="43" t="str">
        <f>IF(OR(E343="",E343="F",F343="DQ", F343="DNF", F343="DNS", F343=""),"-",VLOOKUP(C343,'FERDİ SONUÇ'!$B$6:$H$1027,7,0))</f>
        <v>-</v>
      </c>
      <c r="I343" s="45" t="str">
        <f>IF(ISERROR(SMALL(H342:H347,2)),"-",SMALL(H342:H347,2))</f>
        <v>-</v>
      </c>
      <c r="J343" s="39"/>
      <c r="AZ343" s="37">
        <v>1337</v>
      </c>
    </row>
    <row r="344" spans="1:52" ht="15" customHeight="1" x14ac:dyDescent="0.2">
      <c r="A344" s="59" t="str">
        <f>IF(AND(B344&lt;&gt;"",J344&lt;&gt;"DQ"),COUNT(J$6:J$365)-(RANK(J344,J$6:J$365)+COUNTIF(J$6:J344,J344))+2,IF(C342&lt;&gt;"",AZ344,""))</f>
        <v/>
      </c>
      <c r="B344" s="40" t="str">
        <f>IF(ISERROR(VLOOKUP(C342,'START LİSTE'!$B$6:$G$1026,3,0)),"",VLOOKUP(C342,'START LİSTE'!$B$6:$G$1026,3,0))</f>
        <v/>
      </c>
      <c r="C344" s="41"/>
      <c r="D344" s="42" t="str">
        <f>IF(ISERROR(VLOOKUP($C344,'START LİSTE'!$B$6:$G$1026,2,0)),"",VLOOKUP($C344,'START LİSTE'!$B$6:$G$1026,2,0))</f>
        <v/>
      </c>
      <c r="E344" s="43" t="str">
        <f>IF(ISERROR(VLOOKUP($C344,'START LİSTE'!$B$6:$G$1026,4,0)),"",VLOOKUP($C344,'START LİSTE'!$B$6:$G$1026,4,0))</f>
        <v/>
      </c>
      <c r="F344" s="108" t="str">
        <f>IF(ISERROR(VLOOKUP($C344,'FERDİ SONUÇ'!$B$6:$H$1027,6,0)),"",VLOOKUP($C344,'FERDİ SONUÇ'!$B$6:$H$1027,6,0))</f>
        <v/>
      </c>
      <c r="G344" s="43" t="str">
        <f>IF(OR(E344="",F344="DQ", F344="DNF", F344="DNS", F344=""),"-",VLOOKUP(C344,'FERDİ SONUÇ'!$B$6:$H$1027,7,0))</f>
        <v>-</v>
      </c>
      <c r="H344" s="43" t="str">
        <f>IF(OR(E344="",E344="F",F344="DQ", F344="DNF", F344="DNS", F344=""),"-",VLOOKUP(C344,'FERDİ SONUÇ'!$B$6:$H$1027,7,0))</f>
        <v>-</v>
      </c>
      <c r="I344" s="45" t="str">
        <f>IF(ISERROR(SMALL(H342:H347,3)),"-",SMALL(H342:H347,3))</f>
        <v>-</v>
      </c>
      <c r="J344" s="58" t="str">
        <f>IF(C342="","",IF(OR(I342="-",I343="-",I344="-",I345="-"),"DQ",SUM(I342,I343,I344,I345)))</f>
        <v/>
      </c>
      <c r="AZ344" s="37">
        <v>1338</v>
      </c>
    </row>
    <row r="345" spans="1:52" ht="15" customHeight="1" x14ac:dyDescent="0.2">
      <c r="A345" s="38"/>
      <c r="B345" s="40"/>
      <c r="C345" s="41"/>
      <c r="D345" s="42" t="str">
        <f>IF(ISERROR(VLOOKUP($C345,'START LİSTE'!$B$6:$G$1026,2,0)),"",VLOOKUP($C345,'START LİSTE'!$B$6:$G$1026,2,0))</f>
        <v/>
      </c>
      <c r="E345" s="43" t="str">
        <f>IF(ISERROR(VLOOKUP($C345,'START LİSTE'!$B$6:$G$1026,4,0)),"",VLOOKUP($C345,'START LİSTE'!$B$6:$G$1026,4,0))</f>
        <v/>
      </c>
      <c r="F345" s="108" t="str">
        <f>IF(ISERROR(VLOOKUP($C345,'FERDİ SONUÇ'!$B$6:$H$1027,6,0)),"",VLOOKUP($C345,'FERDİ SONUÇ'!$B$6:$H$1027,6,0))</f>
        <v/>
      </c>
      <c r="G345" s="43" t="str">
        <f>IF(OR(E345="",F345="DQ", F345="DNF", F345="DNS", F345=""),"-",VLOOKUP(C345,'FERDİ SONUÇ'!$B$6:$H$1027,7,0))</f>
        <v>-</v>
      </c>
      <c r="H345" s="43" t="str">
        <f>IF(OR(E345="",E345="F",F345="DQ", F345="DNF", F345="DNS", F345=""),"-",VLOOKUP(C345,'FERDİ SONUÇ'!$B$6:$H$1027,7,0))</f>
        <v>-</v>
      </c>
      <c r="I345" s="45" t="str">
        <f>IF(ISERROR(SMALL(H342:H347,4)),"-",SMALL(H342:H347,4))</f>
        <v>-</v>
      </c>
      <c r="J345" s="39"/>
      <c r="AZ345" s="37">
        <v>1339</v>
      </c>
    </row>
    <row r="346" spans="1:52" ht="15" customHeight="1" x14ac:dyDescent="0.2">
      <c r="A346" s="38"/>
      <c r="B346" s="40"/>
      <c r="C346" s="41"/>
      <c r="D346" s="42" t="str">
        <f>IF(ISERROR(VLOOKUP($C346,'START LİSTE'!$B$6:$G$1026,2,0)),"",VLOOKUP($C346,'START LİSTE'!$B$6:$G$1026,2,0))</f>
        <v/>
      </c>
      <c r="E346" s="43" t="str">
        <f>IF(ISERROR(VLOOKUP($C346,'START LİSTE'!$B$6:$G$1026,4,0)),"",VLOOKUP($C346,'START LİSTE'!$B$6:$G$1026,4,0))</f>
        <v/>
      </c>
      <c r="F346" s="108" t="str">
        <f>IF(ISERROR(VLOOKUP($C346,'FERDİ SONUÇ'!$B$6:$H$1027,6,0)),"",VLOOKUP($C346,'FERDİ SONUÇ'!$B$6:$H$1027,6,0))</f>
        <v/>
      </c>
      <c r="G346" s="43" t="str">
        <f>IF(OR(E346="",F346="DQ", F346="DNF", F346="DNS", F346=""),"-",VLOOKUP(C346,'FERDİ SONUÇ'!$B$6:$H$1027,7,0))</f>
        <v>-</v>
      </c>
      <c r="H346" s="43" t="str">
        <f>IF(OR(E346="",E346="F",F346="DQ", F346="DNF", F346="DNS", F346=""),"-",VLOOKUP(C346,'FERDİ SONUÇ'!$B$6:$H$1027,7,0))</f>
        <v>-</v>
      </c>
      <c r="I346" s="45" t="str">
        <f>IF(ISERROR(SMALL(H342:H347,5)),"-",SMALL(H342:H347,5))</f>
        <v>-</v>
      </c>
      <c r="J346" s="39"/>
      <c r="AZ346" s="37">
        <v>1340</v>
      </c>
    </row>
    <row r="347" spans="1:52" ht="15" customHeight="1" x14ac:dyDescent="0.2">
      <c r="A347" s="46"/>
      <c r="B347" s="48"/>
      <c r="C347" s="69"/>
      <c r="D347" s="49" t="str">
        <f>IF(ISERROR(VLOOKUP($C347,'START LİSTE'!$B$6:$G$1026,2,0)),"",VLOOKUP($C347,'START LİSTE'!$B$6:$G$1026,2,0))</f>
        <v/>
      </c>
      <c r="E347" s="50" t="str">
        <f>IF(ISERROR(VLOOKUP($C347,'START LİSTE'!$B$6:$G$1026,4,0)),"",VLOOKUP($C347,'START LİSTE'!$B$6:$G$1026,4,0))</f>
        <v/>
      </c>
      <c r="F347" s="109" t="str">
        <f>IF(ISERROR(VLOOKUP($C347,'FERDİ SONUÇ'!$B$6:$H$1027,6,0)),"",VLOOKUP($C347,'FERDİ SONUÇ'!$B$6:$H$1027,6,0))</f>
        <v/>
      </c>
      <c r="G347" s="50" t="str">
        <f>IF(OR(E347="",F347="DQ", F347="DNF", F347="DNS", F347=""),"-",VLOOKUP(C347,'FERDİ SONUÇ'!$B$6:$H$1027,7,0))</f>
        <v>-</v>
      </c>
      <c r="H347" s="50" t="str">
        <f>IF(OR(E347="",E347="F",F347="DQ", F347="DNF", F347="DNS", F347=""),"-",VLOOKUP(C347,'FERDİ SONUÇ'!$B$6:$H$1027,7,0))</f>
        <v>-</v>
      </c>
      <c r="I347" s="52" t="str">
        <f>IF(ISERROR(SMALL(H342:H347,6)),"-",SMALL(H342:H347,6))</f>
        <v>-</v>
      </c>
      <c r="J347" s="47"/>
      <c r="AZ347" s="37">
        <v>1341</v>
      </c>
    </row>
    <row r="348" spans="1:52" ht="15" customHeight="1" x14ac:dyDescent="0.2">
      <c r="A348" s="28"/>
      <c r="B348" s="30"/>
      <c r="C348" s="68"/>
      <c r="D348" s="32" t="str">
        <f>IF(ISERROR(VLOOKUP($C348,'START LİSTE'!$B$6:$G$1026,2,0)),"",VLOOKUP($C348,'START LİSTE'!$B$6:$G$1026,2,0))</f>
        <v/>
      </c>
      <c r="E348" s="33" t="str">
        <f>IF(ISERROR(VLOOKUP($C348,'START LİSTE'!$B$6:$G$1026,4,0)),"",VLOOKUP($C348,'START LİSTE'!$B$6:$G$1026,4,0))</f>
        <v/>
      </c>
      <c r="F348" s="107" t="str">
        <f>IF(ISERROR(VLOOKUP($C348,'FERDİ SONUÇ'!$B$6:$H$1027,6,0)),"",VLOOKUP($C348,'FERDİ SONUÇ'!$B$6:$H$1027,6,0))</f>
        <v/>
      </c>
      <c r="G348" s="33" t="str">
        <f>IF(OR(E348="",F348="DQ", F348="DNF", F348="DNS", F348=""),"-",VLOOKUP(C348,'FERDİ SONUÇ'!$B$6:$H$1027,7,0))</f>
        <v>-</v>
      </c>
      <c r="H348" s="33" t="str">
        <f>IF(OR(E348="",E348="F",F348="DQ", F348="DNF", F348="DNS", F348=""),"-",VLOOKUP(C348,'FERDİ SONUÇ'!$B$6:$H$1027,7,0))</f>
        <v>-</v>
      </c>
      <c r="I348" s="35" t="str">
        <f>IF(ISERROR(SMALL(H348:H353,1)),"-",SMALL(H348:H353,1))</f>
        <v>-</v>
      </c>
      <c r="J348" s="29"/>
      <c r="AZ348" s="37">
        <v>1342</v>
      </c>
    </row>
    <row r="349" spans="1:52" ht="15" customHeight="1" x14ac:dyDescent="0.2">
      <c r="A349" s="38"/>
      <c r="B349" s="40"/>
      <c r="C349" s="41"/>
      <c r="D349" s="42" t="str">
        <f>IF(ISERROR(VLOOKUP($C349,'START LİSTE'!$B$6:$G$1026,2,0)),"",VLOOKUP($C349,'START LİSTE'!$B$6:$G$1026,2,0))</f>
        <v/>
      </c>
      <c r="E349" s="43" t="str">
        <f>IF(ISERROR(VLOOKUP($C349,'START LİSTE'!$B$6:$G$1026,4,0)),"",VLOOKUP($C349,'START LİSTE'!$B$6:$G$1026,4,0))</f>
        <v/>
      </c>
      <c r="F349" s="108" t="str">
        <f>IF(ISERROR(VLOOKUP($C349,'FERDİ SONUÇ'!$B$6:$H$1027,6,0)),"",VLOOKUP($C349,'FERDİ SONUÇ'!$B$6:$H$1027,6,0))</f>
        <v/>
      </c>
      <c r="G349" s="43" t="str">
        <f>IF(OR(E349="",F349="DQ", F349="DNF", F349="DNS", F349=""),"-",VLOOKUP(C349,'FERDİ SONUÇ'!$B$6:$H$1027,7,0))</f>
        <v>-</v>
      </c>
      <c r="H349" s="43" t="str">
        <f>IF(OR(E349="",E349="F",F349="DQ", F349="DNF", F349="DNS", F349=""),"-",VLOOKUP(C349,'FERDİ SONUÇ'!$B$6:$H$1027,7,0))</f>
        <v>-</v>
      </c>
      <c r="I349" s="45" t="str">
        <f>IF(ISERROR(SMALL(H348:H353,2)),"-",SMALL(H348:H353,2))</f>
        <v>-</v>
      </c>
      <c r="J349" s="39"/>
      <c r="AZ349" s="37">
        <v>1343</v>
      </c>
    </row>
    <row r="350" spans="1:52" ht="15" customHeight="1" x14ac:dyDescent="0.2">
      <c r="A350" s="59" t="str">
        <f>IF(AND(B350&lt;&gt;"",J350&lt;&gt;"DQ"),COUNT(J$6:J$365)-(RANK(J350,J$6:J$365)+COUNTIF(J$6:J350,J350))+2,IF(C348&lt;&gt;"",AZ350,""))</f>
        <v/>
      </c>
      <c r="B350" s="40" t="str">
        <f>IF(ISERROR(VLOOKUP(C348,'START LİSTE'!$B$6:$G$1026,3,0)),"",VLOOKUP(C348,'START LİSTE'!$B$6:$G$1026,3,0))</f>
        <v/>
      </c>
      <c r="C350" s="41"/>
      <c r="D350" s="42" t="str">
        <f>IF(ISERROR(VLOOKUP($C350,'START LİSTE'!$B$6:$G$1026,2,0)),"",VLOOKUP($C350,'START LİSTE'!$B$6:$G$1026,2,0))</f>
        <v/>
      </c>
      <c r="E350" s="43" t="str">
        <f>IF(ISERROR(VLOOKUP($C350,'START LİSTE'!$B$6:$G$1026,4,0)),"",VLOOKUP($C350,'START LİSTE'!$B$6:$G$1026,4,0))</f>
        <v/>
      </c>
      <c r="F350" s="108" t="str">
        <f>IF(ISERROR(VLOOKUP($C350,'FERDİ SONUÇ'!$B$6:$H$1027,6,0)),"",VLOOKUP($C350,'FERDİ SONUÇ'!$B$6:$H$1027,6,0))</f>
        <v/>
      </c>
      <c r="G350" s="43" t="str">
        <f>IF(OR(E350="",F350="DQ", F350="DNF", F350="DNS", F350=""),"-",VLOOKUP(C350,'FERDİ SONUÇ'!$B$6:$H$1027,7,0))</f>
        <v>-</v>
      </c>
      <c r="H350" s="43" t="str">
        <f>IF(OR(E350="",E350="F",F350="DQ", F350="DNF", F350="DNS", F350=""),"-",VLOOKUP(C350,'FERDİ SONUÇ'!$B$6:$H$1027,7,0))</f>
        <v>-</v>
      </c>
      <c r="I350" s="45" t="str">
        <f>IF(ISERROR(SMALL(H348:H353,3)),"-",SMALL(H348:H353,3))</f>
        <v>-</v>
      </c>
      <c r="J350" s="58" t="str">
        <f>IF(C348="","",IF(OR(I348="-",I349="-",I350="-",I351="-"),"DQ",SUM(I348,I349,I350,I351)))</f>
        <v/>
      </c>
      <c r="AZ350" s="37">
        <v>1344</v>
      </c>
    </row>
    <row r="351" spans="1:52" ht="15" customHeight="1" x14ac:dyDescent="0.2">
      <c r="A351" s="38"/>
      <c r="B351" s="40"/>
      <c r="C351" s="41"/>
      <c r="D351" s="42" t="str">
        <f>IF(ISERROR(VLOOKUP($C351,'START LİSTE'!$B$6:$G$1026,2,0)),"",VLOOKUP($C351,'START LİSTE'!$B$6:$G$1026,2,0))</f>
        <v/>
      </c>
      <c r="E351" s="43" t="str">
        <f>IF(ISERROR(VLOOKUP($C351,'START LİSTE'!$B$6:$G$1026,4,0)),"",VLOOKUP($C351,'START LİSTE'!$B$6:$G$1026,4,0))</f>
        <v/>
      </c>
      <c r="F351" s="108" t="str">
        <f>IF(ISERROR(VLOOKUP($C351,'FERDİ SONUÇ'!$B$6:$H$1027,6,0)),"",VLOOKUP($C351,'FERDİ SONUÇ'!$B$6:$H$1027,6,0))</f>
        <v/>
      </c>
      <c r="G351" s="43" t="str">
        <f>IF(OR(E351="",F351="DQ", F351="DNF", F351="DNS", F351=""),"-",VLOOKUP(C351,'FERDİ SONUÇ'!$B$6:$H$1027,7,0))</f>
        <v>-</v>
      </c>
      <c r="H351" s="43" t="str">
        <f>IF(OR(E351="",E351="F",F351="DQ", F351="DNF", F351="DNS", F351=""),"-",VLOOKUP(C351,'FERDİ SONUÇ'!$B$6:$H$1027,7,0))</f>
        <v>-</v>
      </c>
      <c r="I351" s="45" t="str">
        <f>IF(ISERROR(SMALL(H348:H353,4)),"-",SMALL(H348:H353,4))</f>
        <v>-</v>
      </c>
      <c r="J351" s="39"/>
      <c r="AZ351" s="37">
        <v>1345</v>
      </c>
    </row>
    <row r="352" spans="1:52" ht="15" customHeight="1" x14ac:dyDescent="0.2">
      <c r="A352" s="38"/>
      <c r="B352" s="40"/>
      <c r="C352" s="41"/>
      <c r="D352" s="42" t="str">
        <f>IF(ISERROR(VLOOKUP($C352,'START LİSTE'!$B$6:$G$1026,2,0)),"",VLOOKUP($C352,'START LİSTE'!$B$6:$G$1026,2,0))</f>
        <v/>
      </c>
      <c r="E352" s="43" t="str">
        <f>IF(ISERROR(VLOOKUP($C352,'START LİSTE'!$B$6:$G$1026,4,0)),"",VLOOKUP($C352,'START LİSTE'!$B$6:$G$1026,4,0))</f>
        <v/>
      </c>
      <c r="F352" s="108" t="str">
        <f>IF(ISERROR(VLOOKUP($C352,'FERDİ SONUÇ'!$B$6:$H$1027,6,0)),"",VLOOKUP($C352,'FERDİ SONUÇ'!$B$6:$H$1027,6,0))</f>
        <v/>
      </c>
      <c r="G352" s="43" t="str">
        <f>IF(OR(E352="",F352="DQ", F352="DNF", F352="DNS", F352=""),"-",VLOOKUP(C352,'FERDİ SONUÇ'!$B$6:$H$1027,7,0))</f>
        <v>-</v>
      </c>
      <c r="H352" s="43" t="str">
        <f>IF(OR(E352="",E352="F",F352="DQ", F352="DNF", F352="DNS", F352=""),"-",VLOOKUP(C352,'FERDİ SONUÇ'!$B$6:$H$1027,7,0))</f>
        <v>-</v>
      </c>
      <c r="I352" s="45" t="str">
        <f>IF(ISERROR(SMALL(H348:H353,5)),"-",SMALL(H348:H353,5))</f>
        <v>-</v>
      </c>
      <c r="J352" s="39"/>
      <c r="AZ352" s="37">
        <v>1346</v>
      </c>
    </row>
    <row r="353" spans="1:52" ht="15" customHeight="1" x14ac:dyDescent="0.2">
      <c r="A353" s="46"/>
      <c r="B353" s="48"/>
      <c r="C353" s="69"/>
      <c r="D353" s="49" t="str">
        <f>IF(ISERROR(VLOOKUP($C353,'START LİSTE'!$B$6:$G$1026,2,0)),"",VLOOKUP($C353,'START LİSTE'!$B$6:$G$1026,2,0))</f>
        <v/>
      </c>
      <c r="E353" s="50" t="str">
        <f>IF(ISERROR(VLOOKUP($C353,'START LİSTE'!$B$6:$G$1026,4,0)),"",VLOOKUP($C353,'START LİSTE'!$B$6:$G$1026,4,0))</f>
        <v/>
      </c>
      <c r="F353" s="109" t="str">
        <f>IF(ISERROR(VLOOKUP($C353,'FERDİ SONUÇ'!$B$6:$H$1027,6,0)),"",VLOOKUP($C353,'FERDİ SONUÇ'!$B$6:$H$1027,6,0))</f>
        <v/>
      </c>
      <c r="G353" s="50" t="str">
        <f>IF(OR(E353="",F353="DQ", F353="DNF", F353="DNS", F353=""),"-",VLOOKUP(C353,'FERDİ SONUÇ'!$B$6:$H$1027,7,0))</f>
        <v>-</v>
      </c>
      <c r="H353" s="50" t="str">
        <f>IF(OR(E353="",E353="F",F353="DQ", F353="DNF", F353="DNS", F353=""),"-",VLOOKUP(C353,'FERDİ SONUÇ'!$B$6:$H$1027,7,0))</f>
        <v>-</v>
      </c>
      <c r="I353" s="52" t="str">
        <f>IF(ISERROR(SMALL(H348:H353,6)),"-",SMALL(H348:H353,6))</f>
        <v>-</v>
      </c>
      <c r="J353" s="47"/>
      <c r="AZ353" s="37">
        <v>1347</v>
      </c>
    </row>
    <row r="354" spans="1:52" ht="15" customHeight="1" x14ac:dyDescent="0.2">
      <c r="A354" s="28"/>
      <c r="B354" s="30"/>
      <c r="C354" s="68"/>
      <c r="D354" s="32" t="str">
        <f>IF(ISERROR(VLOOKUP($C354,'START LİSTE'!$B$6:$G$1026,2,0)),"",VLOOKUP($C354,'START LİSTE'!$B$6:$G$1026,2,0))</f>
        <v/>
      </c>
      <c r="E354" s="33" t="str">
        <f>IF(ISERROR(VLOOKUP($C354,'START LİSTE'!$B$6:$G$1026,4,0)),"",VLOOKUP($C354,'START LİSTE'!$B$6:$G$1026,4,0))</f>
        <v/>
      </c>
      <c r="F354" s="107" t="str">
        <f>IF(ISERROR(VLOOKUP($C354,'FERDİ SONUÇ'!$B$6:$H$1027,6,0)),"",VLOOKUP($C354,'FERDİ SONUÇ'!$B$6:$H$1027,6,0))</f>
        <v/>
      </c>
      <c r="G354" s="33" t="str">
        <f>IF(OR(E354="",F354="DQ", F354="DNF", F354="DNS", F354=""),"-",VLOOKUP(C354,'FERDİ SONUÇ'!$B$6:$H$1027,7,0))</f>
        <v>-</v>
      </c>
      <c r="H354" s="33" t="str">
        <f>IF(OR(E354="",E354="F",F354="DQ", F354="DNF", F354="DNS", F354=""),"-",VLOOKUP(C354,'FERDİ SONUÇ'!$B$6:$H$1027,7,0))</f>
        <v>-</v>
      </c>
      <c r="I354" s="35" t="str">
        <f>IF(ISERROR(SMALL(H354:H359,1)),"-",SMALL(H354:H359,1))</f>
        <v>-</v>
      </c>
      <c r="J354" s="29"/>
      <c r="AZ354" s="37">
        <v>1348</v>
      </c>
    </row>
    <row r="355" spans="1:52" ht="15" customHeight="1" x14ac:dyDescent="0.2">
      <c r="A355" s="38"/>
      <c r="B355" s="40"/>
      <c r="C355" s="41"/>
      <c r="D355" s="42" t="str">
        <f>IF(ISERROR(VLOOKUP($C355,'START LİSTE'!$B$6:$G$1026,2,0)),"",VLOOKUP($C355,'START LİSTE'!$B$6:$G$1026,2,0))</f>
        <v/>
      </c>
      <c r="E355" s="43" t="str">
        <f>IF(ISERROR(VLOOKUP($C355,'START LİSTE'!$B$6:$G$1026,4,0)),"",VLOOKUP($C355,'START LİSTE'!$B$6:$G$1026,4,0))</f>
        <v/>
      </c>
      <c r="F355" s="108" t="str">
        <f>IF(ISERROR(VLOOKUP($C355,'FERDİ SONUÇ'!$B$6:$H$1027,6,0)),"",VLOOKUP($C355,'FERDİ SONUÇ'!$B$6:$H$1027,6,0))</f>
        <v/>
      </c>
      <c r="G355" s="43" t="str">
        <f>IF(OR(E355="",F355="DQ", F355="DNF", F355="DNS", F355=""),"-",VLOOKUP(C355,'FERDİ SONUÇ'!$B$6:$H$1027,7,0))</f>
        <v>-</v>
      </c>
      <c r="H355" s="43" t="str">
        <f>IF(OR(E355="",E355="F",F355="DQ", F355="DNF", F355="DNS", F355=""),"-",VLOOKUP(C355,'FERDİ SONUÇ'!$B$6:$H$1027,7,0))</f>
        <v>-</v>
      </c>
      <c r="I355" s="45" t="str">
        <f>IF(ISERROR(SMALL(H354:H359,2)),"-",SMALL(H354:H359,2))</f>
        <v>-</v>
      </c>
      <c r="J355" s="39"/>
      <c r="AZ355" s="37">
        <v>1349</v>
      </c>
    </row>
    <row r="356" spans="1:52" ht="15" customHeight="1" x14ac:dyDescent="0.2">
      <c r="A356" s="59" t="str">
        <f>IF(AND(B356&lt;&gt;"",J356&lt;&gt;"DQ"),COUNT(J$6:J$365)-(RANK(J356,J$6:J$365)+COUNTIF(J$6:J356,J356))+2,IF(C354&lt;&gt;"",AZ356,""))</f>
        <v/>
      </c>
      <c r="B356" s="40" t="str">
        <f>IF(ISERROR(VLOOKUP(C354,'START LİSTE'!$B$6:$G$1026,3,0)),"",VLOOKUP(C354,'START LİSTE'!$B$6:$G$1026,3,0))</f>
        <v/>
      </c>
      <c r="C356" s="41"/>
      <c r="D356" s="42" t="str">
        <f>IF(ISERROR(VLOOKUP($C356,'START LİSTE'!$B$6:$G$1026,2,0)),"",VLOOKUP($C356,'START LİSTE'!$B$6:$G$1026,2,0))</f>
        <v/>
      </c>
      <c r="E356" s="43" t="str">
        <f>IF(ISERROR(VLOOKUP($C356,'START LİSTE'!$B$6:$G$1026,4,0)),"",VLOOKUP($C356,'START LİSTE'!$B$6:$G$1026,4,0))</f>
        <v/>
      </c>
      <c r="F356" s="108" t="str">
        <f>IF(ISERROR(VLOOKUP($C356,'FERDİ SONUÇ'!$B$6:$H$1027,6,0)),"",VLOOKUP($C356,'FERDİ SONUÇ'!$B$6:$H$1027,6,0))</f>
        <v/>
      </c>
      <c r="G356" s="43" t="str">
        <f>IF(OR(E356="",F356="DQ", F356="DNF", F356="DNS", F356=""),"-",VLOOKUP(C356,'FERDİ SONUÇ'!$B$6:$H$1027,7,0))</f>
        <v>-</v>
      </c>
      <c r="H356" s="43" t="str">
        <f>IF(OR(E356="",E356="F",F356="DQ", F356="DNF", F356="DNS", F356=""),"-",VLOOKUP(C356,'FERDİ SONUÇ'!$B$6:$H$1027,7,0))</f>
        <v>-</v>
      </c>
      <c r="I356" s="45" t="str">
        <f>IF(ISERROR(SMALL(H354:H359,3)),"-",SMALL(H354:H359,3))</f>
        <v>-</v>
      </c>
      <c r="J356" s="58" t="str">
        <f>IF(C354="","",IF(OR(I354="-",I355="-",I356="-",I357="-"),"DQ",SUM(I354,I355,I356,I357)))</f>
        <v/>
      </c>
      <c r="AZ356" s="37">
        <v>1350</v>
      </c>
    </row>
    <row r="357" spans="1:52" ht="15" customHeight="1" x14ac:dyDescent="0.2">
      <c r="A357" s="38"/>
      <c r="B357" s="40"/>
      <c r="C357" s="41"/>
      <c r="D357" s="42" t="str">
        <f>IF(ISERROR(VLOOKUP($C357,'START LİSTE'!$B$6:$G$1026,2,0)),"",VLOOKUP($C357,'START LİSTE'!$B$6:$G$1026,2,0))</f>
        <v/>
      </c>
      <c r="E357" s="43" t="str">
        <f>IF(ISERROR(VLOOKUP($C357,'START LİSTE'!$B$6:$G$1026,4,0)),"",VLOOKUP($C357,'START LİSTE'!$B$6:$G$1026,4,0))</f>
        <v/>
      </c>
      <c r="F357" s="108" t="str">
        <f>IF(ISERROR(VLOOKUP($C357,'FERDİ SONUÇ'!$B$6:$H$1027,6,0)),"",VLOOKUP($C357,'FERDİ SONUÇ'!$B$6:$H$1027,6,0))</f>
        <v/>
      </c>
      <c r="G357" s="43" t="str">
        <f>IF(OR(E357="",F357="DQ", F357="DNF", F357="DNS", F357=""),"-",VLOOKUP(C357,'FERDİ SONUÇ'!$B$6:$H$1027,7,0))</f>
        <v>-</v>
      </c>
      <c r="H357" s="43" t="str">
        <f>IF(OR(E357="",E357="F",F357="DQ", F357="DNF", F357="DNS", F357=""),"-",VLOOKUP(C357,'FERDİ SONUÇ'!$B$6:$H$1027,7,0))</f>
        <v>-</v>
      </c>
      <c r="I357" s="45" t="str">
        <f>IF(ISERROR(SMALL(H354:H359,4)),"-",SMALL(H354:H359,4))</f>
        <v>-</v>
      </c>
      <c r="J357" s="39"/>
      <c r="AZ357" s="37">
        <v>1351</v>
      </c>
    </row>
    <row r="358" spans="1:52" ht="15" customHeight="1" x14ac:dyDescent="0.2">
      <c r="A358" s="38"/>
      <c r="B358" s="40"/>
      <c r="C358" s="41"/>
      <c r="D358" s="42" t="str">
        <f>IF(ISERROR(VLOOKUP($C358,'START LİSTE'!$B$6:$G$1026,2,0)),"",VLOOKUP($C358,'START LİSTE'!$B$6:$G$1026,2,0))</f>
        <v/>
      </c>
      <c r="E358" s="43" t="str">
        <f>IF(ISERROR(VLOOKUP($C358,'START LİSTE'!$B$6:$G$1026,4,0)),"",VLOOKUP($C358,'START LİSTE'!$B$6:$G$1026,4,0))</f>
        <v/>
      </c>
      <c r="F358" s="108" t="str">
        <f>IF(ISERROR(VLOOKUP($C358,'FERDİ SONUÇ'!$B$6:$H$1027,6,0)),"",VLOOKUP($C358,'FERDİ SONUÇ'!$B$6:$H$1027,6,0))</f>
        <v/>
      </c>
      <c r="G358" s="43" t="str">
        <f>IF(OR(E358="",F358="DQ", F358="DNF", F358="DNS", F358=""),"-",VLOOKUP(C358,'FERDİ SONUÇ'!$B$6:$H$1027,7,0))</f>
        <v>-</v>
      </c>
      <c r="H358" s="43" t="str">
        <f>IF(OR(E358="",E358="F",F358="DQ", F358="DNF", F358="DNS", F358=""),"-",VLOOKUP(C358,'FERDİ SONUÇ'!$B$6:$H$1027,7,0))</f>
        <v>-</v>
      </c>
      <c r="I358" s="45" t="str">
        <f>IF(ISERROR(SMALL(H354:H359,5)),"-",SMALL(H354:H359,5))</f>
        <v>-</v>
      </c>
      <c r="J358" s="39"/>
      <c r="AZ358" s="37">
        <v>1352</v>
      </c>
    </row>
    <row r="359" spans="1:52" ht="15" customHeight="1" x14ac:dyDescent="0.2">
      <c r="A359" s="46"/>
      <c r="B359" s="48"/>
      <c r="C359" s="69"/>
      <c r="D359" s="49" t="str">
        <f>IF(ISERROR(VLOOKUP($C359,'START LİSTE'!$B$6:$G$1026,2,0)),"",VLOOKUP($C359,'START LİSTE'!$B$6:$G$1026,2,0))</f>
        <v/>
      </c>
      <c r="E359" s="50" t="str">
        <f>IF(ISERROR(VLOOKUP($C359,'START LİSTE'!$B$6:$G$1026,4,0)),"",VLOOKUP($C359,'START LİSTE'!$B$6:$G$1026,4,0))</f>
        <v/>
      </c>
      <c r="F359" s="109" t="str">
        <f>IF(ISERROR(VLOOKUP($C359,'FERDİ SONUÇ'!$B$6:$H$1027,6,0)),"",VLOOKUP($C359,'FERDİ SONUÇ'!$B$6:$H$1027,6,0))</f>
        <v/>
      </c>
      <c r="G359" s="50" t="str">
        <f>IF(OR(E359="",F359="DQ", F359="DNF", F359="DNS", F359=""),"-",VLOOKUP(C359,'FERDİ SONUÇ'!$B$6:$H$1027,7,0))</f>
        <v>-</v>
      </c>
      <c r="H359" s="50" t="str">
        <f>IF(OR(E359="",E359="F",F359="DQ", F359="DNF", F359="DNS", F359=""),"-",VLOOKUP(C359,'FERDİ SONUÇ'!$B$6:$H$1027,7,0))</f>
        <v>-</v>
      </c>
      <c r="I359" s="52" t="str">
        <f>IF(ISERROR(SMALL(H354:H359,6)),"-",SMALL(H354:H359,6))</f>
        <v>-</v>
      </c>
      <c r="J359" s="47"/>
      <c r="AZ359" s="37">
        <v>1353</v>
      </c>
    </row>
    <row r="360" spans="1:52" ht="15" customHeight="1" x14ac:dyDescent="0.2">
      <c r="A360" s="28"/>
      <c r="B360" s="30"/>
      <c r="C360" s="68"/>
      <c r="D360" s="32" t="str">
        <f>IF(ISERROR(VLOOKUP($C360,'START LİSTE'!$B$6:$G$1026,2,0)),"",VLOOKUP($C360,'START LİSTE'!$B$6:$G$1026,2,0))</f>
        <v/>
      </c>
      <c r="E360" s="33" t="str">
        <f>IF(ISERROR(VLOOKUP($C360,'START LİSTE'!$B$6:$G$1026,4,0)),"",VLOOKUP($C360,'START LİSTE'!$B$6:$G$1026,4,0))</f>
        <v/>
      </c>
      <c r="F360" s="107" t="str">
        <f>IF(ISERROR(VLOOKUP($C360,'FERDİ SONUÇ'!$B$6:$H$1027,6,0)),"",VLOOKUP($C360,'FERDİ SONUÇ'!$B$6:$H$1027,6,0))</f>
        <v/>
      </c>
      <c r="G360" s="33" t="str">
        <f>IF(OR(E360="",F360="DQ", F360="DNF", F360="DNS", F360=""),"-",VLOOKUP(C360,'FERDİ SONUÇ'!$B$6:$H$1027,7,0))</f>
        <v>-</v>
      </c>
      <c r="H360" s="33" t="str">
        <f>IF(OR(E360="",E360="F",F360="DQ", F360="DNF", F360="DNS", F360=""),"-",VLOOKUP(C360,'FERDİ SONUÇ'!$B$6:$H$1027,7,0))</f>
        <v>-</v>
      </c>
      <c r="I360" s="35" t="str">
        <f>IF(ISERROR(SMALL(H360:H365,1)),"-",SMALL(H360:H365,1))</f>
        <v>-</v>
      </c>
      <c r="J360" s="29"/>
      <c r="AZ360" s="37">
        <v>1354</v>
      </c>
    </row>
    <row r="361" spans="1:52" ht="15" customHeight="1" x14ac:dyDescent="0.2">
      <c r="A361" s="38"/>
      <c r="B361" s="40"/>
      <c r="C361" s="41"/>
      <c r="D361" s="42" t="str">
        <f>IF(ISERROR(VLOOKUP($C361,'START LİSTE'!$B$6:$G$1026,2,0)),"",VLOOKUP($C361,'START LİSTE'!$B$6:$G$1026,2,0))</f>
        <v/>
      </c>
      <c r="E361" s="43" t="str">
        <f>IF(ISERROR(VLOOKUP($C361,'START LİSTE'!$B$6:$G$1026,4,0)),"",VLOOKUP($C361,'START LİSTE'!$B$6:$G$1026,4,0))</f>
        <v/>
      </c>
      <c r="F361" s="108" t="str">
        <f>IF(ISERROR(VLOOKUP($C361,'FERDİ SONUÇ'!$B$6:$H$1027,6,0)),"",VLOOKUP($C361,'FERDİ SONUÇ'!$B$6:$H$1027,6,0))</f>
        <v/>
      </c>
      <c r="G361" s="43" t="str">
        <f>IF(OR(E361="",F361="DQ", F361="DNF", F361="DNS", F361=""),"-",VLOOKUP(C361,'FERDİ SONUÇ'!$B$6:$H$1027,7,0))</f>
        <v>-</v>
      </c>
      <c r="H361" s="43" t="str">
        <f>IF(OR(E361="",E361="F",F361="DQ", F361="DNF", F361="DNS", F361=""),"-",VLOOKUP(C361,'FERDİ SONUÇ'!$B$6:$H$1027,7,0))</f>
        <v>-</v>
      </c>
      <c r="I361" s="45" t="str">
        <f>IF(ISERROR(SMALL(H360:H365,2)),"-",SMALL(H360:H365,2))</f>
        <v>-</v>
      </c>
      <c r="J361" s="39"/>
      <c r="AZ361" s="37">
        <v>1355</v>
      </c>
    </row>
    <row r="362" spans="1:52" ht="15" customHeight="1" x14ac:dyDescent="0.2">
      <c r="A362" s="59" t="str">
        <f>IF(AND(B362&lt;&gt;"",J362&lt;&gt;"DQ"),COUNT(J$6:J$365)-(RANK(J362,J$6:J$365)+COUNTIF(J$6:J362,J362))+2,IF(C360&lt;&gt;"",AZ362,""))</f>
        <v/>
      </c>
      <c r="B362" s="40" t="str">
        <f>IF(ISERROR(VLOOKUP(C360,'START LİSTE'!$B$6:$G$1026,3,0)),"",VLOOKUP(C360,'START LİSTE'!$B$6:$G$1026,3,0))</f>
        <v/>
      </c>
      <c r="C362" s="41"/>
      <c r="D362" s="42" t="str">
        <f>IF(ISERROR(VLOOKUP($C362,'START LİSTE'!$B$6:$G$1026,2,0)),"",VLOOKUP($C362,'START LİSTE'!$B$6:$G$1026,2,0))</f>
        <v/>
      </c>
      <c r="E362" s="43" t="str">
        <f>IF(ISERROR(VLOOKUP($C362,'START LİSTE'!$B$6:$G$1026,4,0)),"",VLOOKUP($C362,'START LİSTE'!$B$6:$G$1026,4,0))</f>
        <v/>
      </c>
      <c r="F362" s="108" t="str">
        <f>IF(ISERROR(VLOOKUP($C362,'FERDİ SONUÇ'!$B$6:$H$1027,6,0)),"",VLOOKUP($C362,'FERDİ SONUÇ'!$B$6:$H$1027,6,0))</f>
        <v/>
      </c>
      <c r="G362" s="43" t="str">
        <f>IF(OR(E362="",F362="DQ", F362="DNF", F362="DNS", F362=""),"-",VLOOKUP(C362,'FERDİ SONUÇ'!$B$6:$H$1027,7,0))</f>
        <v>-</v>
      </c>
      <c r="H362" s="43" t="str">
        <f>IF(OR(E362="",E362="F",F362="DQ", F362="DNF", F362="DNS", F362=""),"-",VLOOKUP(C362,'FERDİ SONUÇ'!$B$6:$H$1027,7,0))</f>
        <v>-</v>
      </c>
      <c r="I362" s="45" t="str">
        <f>IF(ISERROR(SMALL(H360:H365,3)),"-",SMALL(H360:H365,3))</f>
        <v>-</v>
      </c>
      <c r="J362" s="58" t="str">
        <f>IF(C360="","",IF(OR(I360="-",I361="-",I362="-",I363="-"),"DQ",SUM(I360,I361,I362,I363)))</f>
        <v/>
      </c>
      <c r="AZ362" s="37">
        <v>1356</v>
      </c>
    </row>
    <row r="363" spans="1:52" ht="15" customHeight="1" x14ac:dyDescent="0.2">
      <c r="A363" s="38"/>
      <c r="B363" s="40"/>
      <c r="C363" s="41"/>
      <c r="D363" s="42" t="str">
        <f>IF(ISERROR(VLOOKUP($C363,'START LİSTE'!$B$6:$G$1026,2,0)),"",VLOOKUP($C363,'START LİSTE'!$B$6:$G$1026,2,0))</f>
        <v/>
      </c>
      <c r="E363" s="43" t="str">
        <f>IF(ISERROR(VLOOKUP($C363,'START LİSTE'!$B$6:$G$1026,4,0)),"",VLOOKUP($C363,'START LİSTE'!$B$6:$G$1026,4,0))</f>
        <v/>
      </c>
      <c r="F363" s="108" t="str">
        <f>IF(ISERROR(VLOOKUP($C363,'FERDİ SONUÇ'!$B$6:$H$1027,6,0)),"",VLOOKUP($C363,'FERDİ SONUÇ'!$B$6:$H$1027,6,0))</f>
        <v/>
      </c>
      <c r="G363" s="43" t="str">
        <f>IF(OR(E363="",F363="DQ", F363="DNF", F363="DNS", F363=""),"-",VLOOKUP(C363,'FERDİ SONUÇ'!$B$6:$H$1027,7,0))</f>
        <v>-</v>
      </c>
      <c r="H363" s="43" t="str">
        <f>IF(OR(E363="",E363="F",F363="DQ", F363="DNF", F363="DNS", F363=""),"-",VLOOKUP(C363,'FERDİ SONUÇ'!$B$6:$H$1027,7,0))</f>
        <v>-</v>
      </c>
      <c r="I363" s="45" t="str">
        <f>IF(ISERROR(SMALL(H360:H365,4)),"-",SMALL(H360:H365,4))</f>
        <v>-</v>
      </c>
      <c r="J363" s="39"/>
      <c r="AZ363" s="37">
        <v>1357</v>
      </c>
    </row>
    <row r="364" spans="1:52" ht="15" customHeight="1" x14ac:dyDescent="0.2">
      <c r="A364" s="38"/>
      <c r="B364" s="40"/>
      <c r="C364" s="41"/>
      <c r="D364" s="42" t="str">
        <f>IF(ISERROR(VLOOKUP($C364,'START LİSTE'!$B$6:$G$1026,2,0)),"",VLOOKUP($C364,'START LİSTE'!$B$6:$G$1026,2,0))</f>
        <v/>
      </c>
      <c r="E364" s="43" t="str">
        <f>IF(ISERROR(VLOOKUP($C364,'START LİSTE'!$B$6:$G$1026,4,0)),"",VLOOKUP($C364,'START LİSTE'!$B$6:$G$1026,4,0))</f>
        <v/>
      </c>
      <c r="F364" s="108" t="str">
        <f>IF(ISERROR(VLOOKUP($C364,'FERDİ SONUÇ'!$B$6:$H$1027,6,0)),"",VLOOKUP($C364,'FERDİ SONUÇ'!$B$6:$H$1027,6,0))</f>
        <v/>
      </c>
      <c r="G364" s="43" t="str">
        <f>IF(OR(E364="",F364="DQ", F364="DNF", F364="DNS", F364=""),"-",VLOOKUP(C364,'FERDİ SONUÇ'!$B$6:$H$1027,7,0))</f>
        <v>-</v>
      </c>
      <c r="H364" s="43" t="str">
        <f>IF(OR(E364="",E364="F",F364="DQ", F364="DNF", F364="DNS", F364=""),"-",VLOOKUP(C364,'FERDİ SONUÇ'!$B$6:$H$1027,7,0))</f>
        <v>-</v>
      </c>
      <c r="I364" s="45" t="str">
        <f>IF(ISERROR(SMALL(H360:H365,5)),"-",SMALL(H360:H365,5))</f>
        <v>-</v>
      </c>
      <c r="J364" s="39"/>
      <c r="AZ364" s="37">
        <v>1358</v>
      </c>
    </row>
    <row r="365" spans="1:52" ht="15" customHeight="1" x14ac:dyDescent="0.2">
      <c r="A365" s="46"/>
      <c r="B365" s="48"/>
      <c r="C365" s="69"/>
      <c r="D365" s="49" t="str">
        <f>IF(ISERROR(VLOOKUP($C365,'START LİSTE'!$B$6:$G$1026,2,0)),"",VLOOKUP($C365,'START LİSTE'!$B$6:$G$1026,2,0))</f>
        <v/>
      </c>
      <c r="E365" s="50" t="str">
        <f>IF(ISERROR(VLOOKUP($C365,'START LİSTE'!$B$6:$G$1026,4,0)),"",VLOOKUP($C365,'START LİSTE'!$B$6:$G$1026,4,0))</f>
        <v/>
      </c>
      <c r="F365" s="109" t="str">
        <f>IF(ISERROR(VLOOKUP($C365,'FERDİ SONUÇ'!$B$6:$H$1027,6,0)),"",VLOOKUP($C365,'FERDİ SONUÇ'!$B$6:$H$1027,6,0))</f>
        <v/>
      </c>
      <c r="G365" s="50" t="str">
        <f>IF(OR(E365="",F365="DQ", F365="DNF", F365="DNS", F365=""),"-",VLOOKUP(C365,'FERDİ SONUÇ'!$B$6:$H$1027,7,0))</f>
        <v>-</v>
      </c>
      <c r="H365" s="50" t="str">
        <f>IF(OR(E365="",E365="F",F365="DQ", F365="DNF", F365="DNS", F365=""),"-",VLOOKUP(C365,'FERDİ SONUÇ'!$B$6:$H$1027,7,0))</f>
        <v>-</v>
      </c>
      <c r="I365" s="52" t="str">
        <f>IF(ISERROR(SMALL(H360:H365,6)),"-",SMALL(H360:H365,6))</f>
        <v>-</v>
      </c>
      <c r="J365" s="47"/>
      <c r="AZ365" s="37">
        <v>1359</v>
      </c>
    </row>
  </sheetData>
  <sheetProtection password="EE47" sheet="1"/>
  <mergeCells count="5">
    <mergeCell ref="F4:J4"/>
    <mergeCell ref="A1:J1"/>
    <mergeCell ref="A2:J2"/>
    <mergeCell ref="A3:J3"/>
    <mergeCell ref="C4:D4"/>
  </mergeCells>
  <phoneticPr fontId="4" type="noConversion"/>
  <conditionalFormatting sqref="B5">
    <cfRule type="duplicateValues" dxfId="25" priority="13" stopIfTrue="1"/>
  </conditionalFormatting>
  <conditionalFormatting sqref="J6:J185">
    <cfRule type="duplicateValues" dxfId="24" priority="4" stopIfTrue="1"/>
  </conditionalFormatting>
  <conditionalFormatting sqref="A6:A185">
    <cfRule type="cellIs" dxfId="23" priority="3" operator="greaterThan">
      <formula>1000</formula>
    </cfRule>
  </conditionalFormatting>
  <conditionalFormatting sqref="J186:J365">
    <cfRule type="duplicateValues" dxfId="22" priority="2" stopIfTrue="1"/>
  </conditionalFormatting>
  <conditionalFormatting sqref="A186:A365">
    <cfRule type="cellIs" dxfId="21" priority="1" operator="greaterThan">
      <formula>1000</formula>
    </cfRule>
  </conditionalFormatting>
  <printOptions horizontalCentered="1"/>
  <pageMargins left="0.56999999999999995" right="0.12" top="0.55118110236220474" bottom="0.51181102362204722" header="0.39370078740157483" footer="0.39370078740157483"/>
  <pageSetup paperSize="9" scale="74" orientation="portrait" horizontalDpi="300" verticalDpi="300" r:id="rId1"/>
  <headerFooter alignWithMargins="0">
    <oddFooter>&amp;C&amp;P</oddFooter>
  </headerFooter>
  <rowBreaks count="5" manualBreakCount="5">
    <brk id="65" max="9" man="1"/>
    <brk id="131" max="9" man="1"/>
    <brk id="197" max="9" man="1"/>
    <brk id="263" max="9" man="1"/>
    <brk id="329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tabColor rgb="FFFF0000"/>
  </sheetPr>
  <dimension ref="A1:H365"/>
  <sheetViews>
    <sheetView view="pageBreakPreview" zoomScale="110" zoomScaleNormal="100" zoomScaleSheetLayoutView="110" workbookViewId="0">
      <selection activeCell="H8" sqref="H8"/>
    </sheetView>
  </sheetViews>
  <sheetFormatPr defaultColWidth="9.140625" defaultRowHeight="12.75" x14ac:dyDescent="0.2"/>
  <cols>
    <col min="1" max="1" width="6.7109375" style="56" customWidth="1"/>
    <col min="2" max="2" width="30.7109375" style="53" customWidth="1"/>
    <col min="3" max="3" width="6.42578125" style="53" customWidth="1"/>
    <col min="4" max="4" width="26.5703125" style="53" customWidth="1"/>
    <col min="5" max="5" width="8.42578125" style="53" hidden="1" customWidth="1"/>
    <col min="6" max="6" width="8.28515625" style="111" customWidth="1"/>
    <col min="7" max="7" width="8.28515625" style="53" customWidth="1"/>
    <col min="8" max="8" width="7.28515625" style="56" customWidth="1"/>
    <col min="9" max="16384" width="9.140625" style="53"/>
  </cols>
  <sheetData>
    <row r="1" spans="1:8" s="36" customFormat="1" ht="63" customHeight="1" x14ac:dyDescent="0.2">
      <c r="A1" s="197" t="str">
        <f>KAPAK!A2</f>
        <v>Gençlik ve Spor Bakanlığı
Spor Genel Müdürlüğü
Spor Faaliyetleri Daire Başkanlığı
Okul Sporları Şubesi</v>
      </c>
      <c r="B1" s="197"/>
      <c r="C1" s="197"/>
      <c r="D1" s="197"/>
      <c r="E1" s="197"/>
      <c r="F1" s="197"/>
      <c r="G1" s="197"/>
      <c r="H1" s="197"/>
    </row>
    <row r="2" spans="1:8" s="36" customFormat="1" ht="15.75" x14ac:dyDescent="0.2">
      <c r="A2" s="198" t="str">
        <f>KAPAK!B26</f>
        <v>CUMHURİYET KOŞUSU</v>
      </c>
      <c r="B2" s="198"/>
      <c r="C2" s="198"/>
      <c r="D2" s="198"/>
      <c r="E2" s="198"/>
      <c r="F2" s="198"/>
      <c r="G2" s="198"/>
      <c r="H2" s="198"/>
    </row>
    <row r="3" spans="1:8" s="36" customFormat="1" ht="14.25" x14ac:dyDescent="0.2">
      <c r="A3" s="199" t="str">
        <f>KAPAK!B29</f>
        <v>ÇANAKKALE</v>
      </c>
      <c r="B3" s="199"/>
      <c r="C3" s="199"/>
      <c r="D3" s="199"/>
      <c r="E3" s="199"/>
      <c r="F3" s="199"/>
      <c r="G3" s="199"/>
      <c r="H3" s="199"/>
    </row>
    <row r="4" spans="1:8" s="36" customFormat="1" ht="16.5" customHeight="1" x14ac:dyDescent="0.2">
      <c r="A4" s="156" t="str">
        <f>KAPAK!B28</f>
        <v>2014-2015 DOĞUMLU KIZLAR</v>
      </c>
      <c r="B4" s="156"/>
      <c r="C4" s="133" t="str">
        <f>KAPAK!B27</f>
        <v>800 M</v>
      </c>
      <c r="D4" s="133"/>
      <c r="E4" s="133"/>
      <c r="F4" s="191">
        <f>KAPAK!B30</f>
        <v>45953.541666666664</v>
      </c>
      <c r="G4" s="191"/>
      <c r="H4" s="191"/>
    </row>
    <row r="5" spans="1:8" s="25" customFormat="1" ht="27" customHeight="1" x14ac:dyDescent="0.2">
      <c r="A5" s="94" t="s">
        <v>5</v>
      </c>
      <c r="B5" s="95" t="s">
        <v>17</v>
      </c>
      <c r="C5" s="96" t="s">
        <v>1</v>
      </c>
      <c r="D5" s="95" t="s">
        <v>3</v>
      </c>
      <c r="E5" s="95" t="s">
        <v>8</v>
      </c>
      <c r="F5" s="106" t="s">
        <v>7</v>
      </c>
      <c r="G5" s="97" t="s">
        <v>15</v>
      </c>
      <c r="H5" s="95" t="s">
        <v>6</v>
      </c>
    </row>
    <row r="6" spans="1:8" s="36" customFormat="1" ht="12.75" customHeight="1" x14ac:dyDescent="0.2">
      <c r="A6" s="28"/>
      <c r="B6" s="30"/>
      <c r="C6" s="60">
        <f>IF(A8="","",INDEX('TAKIM KAYIT'!$C$6:$C$365,MATCH(C8,'TAKIM KAYIT'!$C$6:$C$365,0)-2))</f>
        <v>3691</v>
      </c>
      <c r="D6" s="32" t="str">
        <f>IF(ISERROR(VLOOKUP($C6,'START LİSTE'!$B$6:$G$1026,2,0)),"",VLOOKUP($C6,'START LİSTE'!$B$6:$G$1026,2,0))</f>
        <v>ZEYNEP ÇİFTÇİ</v>
      </c>
      <c r="E6" s="33" t="str">
        <f>IF(ISERROR(VLOOKUP($C6,'START LİSTE'!$B$6:$G$1026,4,0)),"",VLOOKUP($C6,'START LİSTE'!$B$6:$G$1026,4,0))</f>
        <v>T</v>
      </c>
      <c r="F6" s="107">
        <f>IF(ISERROR(VLOOKUP($C6,'FERDİ SONUÇ'!$B$6:$H$1027,6,0)),"",VLOOKUP($C6,'FERDİ SONUÇ'!$B$6:$H$1027,6,0))</f>
        <v>339</v>
      </c>
      <c r="G6" s="61">
        <f>IF(OR(E6="",F6="DQ", F6="DNF", F6="DNS", F6=""),"-",VLOOKUP(C6,'FERDİ SONUÇ'!$B$6:$H$1027,7,0))</f>
        <v>12</v>
      </c>
      <c r="H6" s="29"/>
    </row>
    <row r="7" spans="1:8" s="36" customFormat="1" ht="12.75" customHeight="1" x14ac:dyDescent="0.2">
      <c r="A7" s="38"/>
      <c r="B7" s="40"/>
      <c r="C7" s="62">
        <f>IF(A8="","",INDEX('TAKIM KAYIT'!$C$6:$C$365,MATCH(C8,'TAKIM KAYIT'!$C$6:$C$365,0)-1))</f>
        <v>3696</v>
      </c>
      <c r="D7" s="42" t="str">
        <f>IF(ISERROR(VLOOKUP($C7,'START LİSTE'!$B$6:$G$1026,2,0)),"",VLOOKUP($C7,'START LİSTE'!$B$6:$G$1026,2,0))</f>
        <v>MİRAY ERSÖZ</v>
      </c>
      <c r="E7" s="43" t="str">
        <f>IF(ISERROR(VLOOKUP($C7,'START LİSTE'!$B$6:$G$1026,4,0)),"",VLOOKUP($C7,'START LİSTE'!$B$6:$G$1026,4,0))</f>
        <v>T</v>
      </c>
      <c r="F7" s="108">
        <f>IF(ISERROR(VLOOKUP($C7,'FERDİ SONUÇ'!$B$6:$H$1027,6,0)),"",VLOOKUP($C7,'FERDİ SONUÇ'!$B$6:$H$1027,6,0))</f>
        <v>344</v>
      </c>
      <c r="G7" s="63">
        <f>IF(OR(E7="",F7="DQ", F7="DNF", F7="DNS", F7=""),"-",VLOOKUP(C7,'FERDİ SONUÇ'!$B$6:$H$1027,7,0))</f>
        <v>13</v>
      </c>
      <c r="H7" s="39"/>
    </row>
    <row r="8" spans="1:8" s="36" customFormat="1" ht="12.75" customHeight="1" x14ac:dyDescent="0.2">
      <c r="A8" s="67">
        <f>IF(ISERROR(SMALL('TAKIM KAYIT'!$A$6:$A$365,1)),"",SMALL('TAKIM KAYIT'!$A$6:$A$365,1))</f>
        <v>1</v>
      </c>
      <c r="B8" s="40" t="str">
        <f>IF(A8="","",VLOOKUP(A8,'TAKIM KAYIT'!$A$6:$J$365,2,FALSE))</f>
        <v>ATATÜRK ORTA OKULU</v>
      </c>
      <c r="C8" s="62">
        <f>IF(A8="","",VLOOKUP(A8,'TAKIM KAYIT'!$A$6:$J$365,3,FALSE))</f>
        <v>3699</v>
      </c>
      <c r="D8" s="42" t="str">
        <f>IF(ISERROR(VLOOKUP($C8,'START LİSTE'!$B$6:$G$1026,2,0)),"",VLOOKUP($C8,'START LİSTE'!$B$6:$G$1026,2,0))</f>
        <v>SELMA SUNA ÖZARSLAN</v>
      </c>
      <c r="E8" s="43" t="str">
        <f>IF(ISERROR(VLOOKUP($C8,'START LİSTE'!$B$6:$G$1026,4,0)),"",VLOOKUP($C8,'START LİSTE'!$B$6:$G$1026,4,0))</f>
        <v>T</v>
      </c>
      <c r="F8" s="108">
        <f>IF(ISERROR(VLOOKUP($C8,'FERDİ SONUÇ'!$B$6:$H$1027,6,0)),"",VLOOKUP($C8,'FERDİ SONUÇ'!$B$6:$H$1027,6,0))</f>
        <v>352</v>
      </c>
      <c r="G8" s="63">
        <f>IF(OR(E8="",F8="DQ", F8="DNF", F8="DNS", F8=""),"-",VLOOKUP(C8,'FERDİ SONUÇ'!$B$6:$H$1027,7,0))</f>
        <v>15</v>
      </c>
      <c r="H8" s="58">
        <f>IF(A8="","",VLOOKUP(A8,'TAKIM KAYIT'!$A$6:$K$365,10,FALSE))</f>
        <v>54</v>
      </c>
    </row>
    <row r="9" spans="1:8" s="36" customFormat="1" ht="12.75" customHeight="1" x14ac:dyDescent="0.2">
      <c r="A9" s="38"/>
      <c r="B9" s="40"/>
      <c r="C9" s="62">
        <f>IF(A8="","",INDEX('TAKIM KAYIT'!$C$6:$C$365,MATCH(C8,'TAKIM KAYIT'!$C$6:$C$365,0)+1))</f>
        <v>3697</v>
      </c>
      <c r="D9" s="42" t="str">
        <f>IF(ISERROR(VLOOKUP($C9,'START LİSTE'!$B$6:$G$1026,2,0)),"",VLOOKUP($C9,'START LİSTE'!$B$6:$G$1026,2,0))</f>
        <v>ADA ERVA ÇETİNKAYA</v>
      </c>
      <c r="E9" s="43" t="str">
        <f>IF(ISERROR(VLOOKUP($C9,'START LİSTE'!$B$6:$G$1026,4,0)),"",VLOOKUP($C9,'START LİSTE'!$B$6:$G$1026,4,0))</f>
        <v>T</v>
      </c>
      <c r="F9" s="108">
        <f>IF(ISERROR(VLOOKUP($C9,'FERDİ SONUÇ'!$B$6:$H$1027,6,0)),"",VLOOKUP($C9,'FERDİ SONUÇ'!$B$6:$H$1027,6,0))</f>
        <v>348</v>
      </c>
      <c r="G9" s="63">
        <f>IF(OR(E9="",F9="DQ", F9="DNF", F9="DNS", F9=""),"-",VLOOKUP(C9,'FERDİ SONUÇ'!$B$6:$H$1027,7,0))</f>
        <v>14</v>
      </c>
      <c r="H9" s="39"/>
    </row>
    <row r="10" spans="1:8" s="36" customFormat="1" ht="12.75" customHeight="1" x14ac:dyDescent="0.2">
      <c r="A10" s="38"/>
      <c r="B10" s="40"/>
      <c r="C10" s="62">
        <f>IF(A8="","",INDEX('TAKIM KAYIT'!$C$6:$C$365,MATCH(C8,'TAKIM KAYIT'!$C$6:$C$365,0)+2))</f>
        <v>3700</v>
      </c>
      <c r="D10" s="42" t="str">
        <f>IF(ISERROR(VLOOKUP($C10,'START LİSTE'!$B$6:$G$1026,2,0)),"",VLOOKUP($C10,'START LİSTE'!$B$6:$G$1026,2,0))</f>
        <v>EDA KILIÇ</v>
      </c>
      <c r="E10" s="43" t="str">
        <f>IF(ISERROR(VLOOKUP($C10,'START LİSTE'!$B$6:$G$1026,4,0)),"",VLOOKUP($C10,'START LİSTE'!$B$6:$G$1026,4,0))</f>
        <v>T</v>
      </c>
      <c r="F10" s="108" t="str">
        <f>IF(ISERROR(VLOOKUP($C10,'FERDİ SONUÇ'!$B$6:$H$1027,6,0)),"",VLOOKUP($C10,'FERDİ SONUÇ'!$B$6:$H$1027,6,0))</f>
        <v/>
      </c>
      <c r="G10" s="63" t="str">
        <f>IF(OR(E10="",F10="DQ", F10="DNF", F10="DNS", F10=""),"-",VLOOKUP(C10,'FERDİ SONUÇ'!$B$6:$H$1027,7,0))</f>
        <v>-</v>
      </c>
      <c r="H10" s="39"/>
    </row>
    <row r="11" spans="1:8" s="36" customFormat="1" ht="12.75" customHeight="1" x14ac:dyDescent="0.2">
      <c r="A11" s="46"/>
      <c r="B11" s="48"/>
      <c r="C11" s="64">
        <f>IF(A8="","",INDEX('TAKIM KAYIT'!$C$6:$C$365,MATCH(C8,'TAKIM KAYIT'!$C$6:$C$365,0)+3))</f>
        <v>0</v>
      </c>
      <c r="D11" s="49" t="str">
        <f>IF(ISERROR(VLOOKUP($C11,'START LİSTE'!$B$6:$G$1026,2,0)),"",VLOOKUP($C11,'START LİSTE'!$B$6:$G$1026,2,0))</f>
        <v/>
      </c>
      <c r="E11" s="50" t="str">
        <f>IF(ISERROR(VLOOKUP($C11,'START LİSTE'!$B$6:$G$1026,4,0)),"",VLOOKUP($C11,'START LİSTE'!$B$6:$G$1026,4,0))</f>
        <v/>
      </c>
      <c r="F11" s="109" t="str">
        <f>IF(ISERROR(VLOOKUP($C11,'FERDİ SONUÇ'!$B$6:$H$1027,6,0)),"",VLOOKUP($C11,'FERDİ SONUÇ'!$B$6:$H$1027,6,0))</f>
        <v/>
      </c>
      <c r="G11" s="65" t="str">
        <f>IF(OR(E11="",F11="DQ", F11="DNF", F11="DNS", F11=""),"-",VLOOKUP(C11,'FERDİ SONUÇ'!$B$6:$H$1027,7,0))</f>
        <v>-</v>
      </c>
      <c r="H11" s="47"/>
    </row>
    <row r="12" spans="1:8" ht="12.75" customHeight="1" x14ac:dyDescent="0.2">
      <c r="A12" s="28"/>
      <c r="B12" s="30"/>
      <c r="C12" s="60">
        <f>IF(A14="","",INDEX('TAKIM KAYIT'!$C$6:$C$365,MATCH(C14,'TAKIM KAYIT'!$C$6:$C$365,0)-2))</f>
        <v>1861</v>
      </c>
      <c r="D12" s="32" t="str">
        <f>IF(ISERROR(VLOOKUP($C12,'START LİSTE'!$B$6:$G$1026,2,0)),"",VLOOKUP($C12,'START LİSTE'!$B$6:$G$1026,2,0))</f>
        <v>Eylül Kaya</v>
      </c>
      <c r="E12" s="33" t="str">
        <f>IF(ISERROR(VLOOKUP($C12,'START LİSTE'!$B$6:$G$1026,4,0)),"",VLOOKUP($C12,'START LİSTE'!$B$6:$G$1026,4,0))</f>
        <v>T</v>
      </c>
      <c r="F12" s="107">
        <f>IF(ISERROR(VLOOKUP($C12,'FERDİ SONUÇ'!$B$6:$H$1027,6,0)),"",VLOOKUP($C12,'FERDİ SONUÇ'!$B$6:$H$1027,6,0))</f>
        <v>419</v>
      </c>
      <c r="G12" s="61">
        <f>IF(OR(E12="",F12="DQ", F12="DNF", F12="DNS", F12=""),"-",VLOOKUP(C12,'FERDİ SONUÇ'!$B$6:$H$1027,7,0))</f>
        <v>20</v>
      </c>
      <c r="H12" s="29"/>
    </row>
    <row r="13" spans="1:8" ht="12.75" customHeight="1" x14ac:dyDescent="0.2">
      <c r="A13" s="38"/>
      <c r="B13" s="40"/>
      <c r="C13" s="62">
        <f>IF(A14="","",INDEX('TAKIM KAYIT'!$C$6:$C$365,MATCH(C14,'TAKIM KAYIT'!$C$6:$C$365,0)-1))</f>
        <v>1862</v>
      </c>
      <c r="D13" s="42" t="str">
        <f>IF(ISERROR(VLOOKUP($C13,'START LİSTE'!$B$6:$G$1026,2,0)),"",VLOOKUP($C13,'START LİSTE'!$B$6:$G$1026,2,0))</f>
        <v xml:space="preserve">Miray Su AKKAYA </v>
      </c>
      <c r="E13" s="43" t="str">
        <f>IF(ISERROR(VLOOKUP($C13,'START LİSTE'!$B$6:$G$1026,4,0)),"",VLOOKUP($C13,'START LİSTE'!$B$6:$G$1026,4,0))</f>
        <v>T</v>
      </c>
      <c r="F13" s="108">
        <f>IF(ISERROR(VLOOKUP($C13,'FERDİ SONUÇ'!$B$6:$H$1027,6,0)),"",VLOOKUP($C13,'FERDİ SONUÇ'!$B$6:$H$1027,6,0))</f>
        <v>353</v>
      </c>
      <c r="G13" s="63">
        <f>IF(OR(E13="",F13="DQ", F13="DNF", F13="DNS", F13=""),"-",VLOOKUP(C13,'FERDİ SONUÇ'!$B$6:$H$1027,7,0))</f>
        <v>16</v>
      </c>
      <c r="H13" s="39"/>
    </row>
    <row r="14" spans="1:8" ht="12.75" customHeight="1" x14ac:dyDescent="0.2">
      <c r="A14" s="67">
        <f>IF(ISERROR(SMALL('TAKIM KAYIT'!$A$6:$A$365,2)),"",SMALL('TAKIM KAYIT'!$A$6:$A$365,2))</f>
        <v>2</v>
      </c>
      <c r="B14" s="40" t="str">
        <f>IF(A14="","",VLOOKUP(A14,'TAKIM KAYIT'!$A$6:$J$365,2,FALSE))</f>
        <v>ÇİÇEKLİDEDE ÖZEL İDARE O.O.</v>
      </c>
      <c r="C14" s="62">
        <f>IF(A14="","",VLOOKUP(A14,'TAKIM KAYIT'!$A$6:$J$365,3,FALSE))</f>
        <v>1870</v>
      </c>
      <c r="D14" s="42" t="str">
        <f>IF(ISERROR(VLOOKUP($C14,'START LİSTE'!$B$6:$G$1026,2,0)),"",VLOOKUP($C14,'START LİSTE'!$B$6:$G$1026,2,0))</f>
        <v>Elif Eylül YURTSEVEN</v>
      </c>
      <c r="E14" s="43" t="str">
        <f>IF(ISERROR(VLOOKUP($C14,'START LİSTE'!$B$6:$G$1026,4,0)),"",VLOOKUP($C14,'START LİSTE'!$B$6:$G$1026,4,0))</f>
        <v>T</v>
      </c>
      <c r="F14" s="108">
        <f>IF(ISERROR(VLOOKUP($C14,'FERDİ SONUÇ'!$B$6:$H$1027,6,0)),"",VLOOKUP($C14,'FERDİ SONUÇ'!$B$6:$H$1027,6,0))</f>
        <v>405</v>
      </c>
      <c r="G14" s="63">
        <f>IF(OR(E14="",F14="DQ", F14="DNF", F14="DNS", F14=""),"-",VLOOKUP(C14,'FERDİ SONUÇ'!$B$6:$H$1027,7,0))</f>
        <v>17</v>
      </c>
      <c r="H14" s="58">
        <f>IF(A14="","",VLOOKUP(A14,'TAKIM KAYIT'!$A$6:$K$365,10,FALSE))</f>
        <v>60</v>
      </c>
    </row>
    <row r="15" spans="1:8" ht="12.75" customHeight="1" x14ac:dyDescent="0.2">
      <c r="A15" s="38"/>
      <c r="B15" s="40"/>
      <c r="C15" s="62">
        <f>IF(A14="","",INDEX('TAKIM KAYIT'!$C$6:$C$365,MATCH(C14,'TAKIM KAYIT'!$C$6:$C$365,0)+1))</f>
        <v>1864</v>
      </c>
      <c r="D15" s="42" t="str">
        <f>IF(ISERROR(VLOOKUP($C15,'START LİSTE'!$B$6:$G$1026,2,0)),"",VLOOKUP($C15,'START LİSTE'!$B$6:$G$1026,2,0))</f>
        <v>YAĞMUR BOZAN</v>
      </c>
      <c r="E15" s="43" t="str">
        <f>IF(ISERROR(VLOOKUP($C15,'START LİSTE'!$B$6:$G$1026,4,0)),"",VLOOKUP($C15,'START LİSTE'!$B$6:$G$1026,4,0))</f>
        <v>T</v>
      </c>
      <c r="F15" s="108">
        <f>IF(ISERROR(VLOOKUP($C15,'FERDİ SONUÇ'!$B$6:$H$1027,6,0)),"",VLOOKUP($C15,'FERDİ SONUÇ'!$B$6:$H$1027,6,0))</f>
        <v>411</v>
      </c>
      <c r="G15" s="63">
        <f>IF(OR(E15="",F15="DQ", F15="DNF", F15="DNS", F15=""),"-",VLOOKUP(C15,'FERDİ SONUÇ'!$B$6:$H$1027,7,0))</f>
        <v>18</v>
      </c>
      <c r="H15" s="39"/>
    </row>
    <row r="16" spans="1:8" ht="12.75" customHeight="1" x14ac:dyDescent="0.2">
      <c r="A16" s="38"/>
      <c r="B16" s="40"/>
      <c r="C16" s="62">
        <f>IF(A14="","",INDEX('TAKIM KAYIT'!$C$6:$C$365,MATCH(C14,'TAKIM KAYIT'!$C$6:$C$365,0)+2))</f>
        <v>1863</v>
      </c>
      <c r="D16" s="42" t="str">
        <f>IF(ISERROR(VLOOKUP($C16,'START LİSTE'!$B$6:$G$1026,2,0)),"",VLOOKUP($C16,'START LİSTE'!$B$6:$G$1026,2,0))</f>
        <v xml:space="preserve">Canan ŞAKAR </v>
      </c>
      <c r="E16" s="43" t="str">
        <f>IF(ISERROR(VLOOKUP($C16,'START LİSTE'!$B$6:$G$1026,4,0)),"",VLOOKUP($C16,'START LİSTE'!$B$6:$G$1026,4,0))</f>
        <v>T</v>
      </c>
      <c r="F16" s="108">
        <f>IF(ISERROR(VLOOKUP($C16,'FERDİ SONUÇ'!$B$6:$H$1027,6,0)),"",VLOOKUP($C16,'FERDİ SONUÇ'!$B$6:$H$1027,6,0))</f>
        <v>414</v>
      </c>
      <c r="G16" s="63">
        <f>IF(OR(E16="",F16="DQ", F16="DNF", F16="DNS", F16=""),"-",VLOOKUP(C16,'FERDİ SONUÇ'!$B$6:$H$1027,7,0))</f>
        <v>19</v>
      </c>
      <c r="H16" s="39"/>
    </row>
    <row r="17" spans="1:8" ht="12.75" customHeight="1" x14ac:dyDescent="0.2">
      <c r="A17" s="46"/>
      <c r="B17" s="48"/>
      <c r="C17" s="64">
        <f>IF(A14="","",INDEX('TAKIM KAYIT'!$C$6:$C$365,MATCH(C14,'TAKIM KAYIT'!$C$6:$C$365,0)+3))</f>
        <v>1880</v>
      </c>
      <c r="D17" s="49" t="str">
        <f>IF(ISERROR(VLOOKUP($C17,'START LİSTE'!$B$6:$G$1026,2,0)),"",VLOOKUP($C17,'START LİSTE'!$B$6:$G$1026,2,0))</f>
        <v xml:space="preserve">Cennet HAMMADİ </v>
      </c>
      <c r="E17" s="50" t="str">
        <f>IF(ISERROR(VLOOKUP($C17,'START LİSTE'!$B$6:$G$1026,4,0)),"",VLOOKUP($C17,'START LİSTE'!$B$6:$G$1026,4,0))</f>
        <v>T</v>
      </c>
      <c r="F17" s="109">
        <f>IF(ISERROR(VLOOKUP($C17,'FERDİ SONUÇ'!$B$6:$H$1027,6,0)),"",VLOOKUP($C17,'FERDİ SONUÇ'!$B$6:$H$1027,6,0))</f>
        <v>324</v>
      </c>
      <c r="G17" s="65">
        <f>IF(OR(E17="",F17="DQ", F17="DNF", F17="DNS", F17=""),"-",VLOOKUP(C17,'FERDİ SONUÇ'!$B$6:$H$1027,7,0))</f>
        <v>9</v>
      </c>
      <c r="H17" s="47"/>
    </row>
    <row r="18" spans="1:8" ht="12.75" customHeight="1" x14ac:dyDescent="0.2">
      <c r="A18" s="28"/>
      <c r="B18" s="30"/>
      <c r="C18" s="60" t="str">
        <f>IF(A20="","",INDEX('TAKIM KAYIT'!$C$6:$C$365,MATCH(C20,'TAKIM KAYIT'!$C$6:$C$365,0)-2))</f>
        <v/>
      </c>
      <c r="D18" s="32" t="str">
        <f>IF(ISERROR(VLOOKUP($C18,'START LİSTE'!$B$6:$G$1026,2,0)),"",VLOOKUP($C18,'START LİSTE'!$B$6:$G$1026,2,0))</f>
        <v/>
      </c>
      <c r="E18" s="33" t="str">
        <f>IF(ISERROR(VLOOKUP($C18,'START LİSTE'!$B$6:$G$1026,4,0)),"",VLOOKUP($C18,'START LİSTE'!$B$6:$G$1026,4,0))</f>
        <v/>
      </c>
      <c r="F18" s="107" t="str">
        <f>IF(ISERROR(VLOOKUP($C18,'FERDİ SONUÇ'!$B$6:$H$1027,6,0)),"",VLOOKUP($C18,'FERDİ SONUÇ'!$B$6:$H$1027,6,0))</f>
        <v/>
      </c>
      <c r="G18" s="61" t="str">
        <f>IF(OR(E18="",F18="DQ", F18="DNF", F18="DNS", F18=""),"-",VLOOKUP(C18,'FERDİ SONUÇ'!$B$6:$H$1027,7,0))</f>
        <v>-</v>
      </c>
      <c r="H18" s="29"/>
    </row>
    <row r="19" spans="1:8" ht="12.75" customHeight="1" x14ac:dyDescent="0.2">
      <c r="A19" s="38"/>
      <c r="B19" s="40"/>
      <c r="C19" s="62" t="str">
        <f>IF(A20="","",INDEX('TAKIM KAYIT'!$C$6:$C$365,MATCH(C20,'TAKIM KAYIT'!$C$6:$C$365,0)-1))</f>
        <v/>
      </c>
      <c r="D19" s="42" t="str">
        <f>IF(ISERROR(VLOOKUP($C19,'START LİSTE'!$B$6:$G$1026,2,0)),"",VLOOKUP($C19,'START LİSTE'!$B$6:$G$1026,2,0))</f>
        <v/>
      </c>
      <c r="E19" s="43" t="str">
        <f>IF(ISERROR(VLOOKUP($C19,'START LİSTE'!$B$6:$G$1026,4,0)),"",VLOOKUP($C19,'START LİSTE'!$B$6:$G$1026,4,0))</f>
        <v/>
      </c>
      <c r="F19" s="108" t="str">
        <f>IF(ISERROR(VLOOKUP($C19,'FERDİ SONUÇ'!$B$6:$H$1027,6,0)),"",VLOOKUP($C19,'FERDİ SONUÇ'!$B$6:$H$1027,6,0))</f>
        <v/>
      </c>
      <c r="G19" s="63" t="str">
        <f>IF(OR(E19="",F19="DQ", F19="DNF", F19="DNS", F19=""),"-",VLOOKUP(C19,'FERDİ SONUÇ'!$B$6:$H$1027,7,0))</f>
        <v>-</v>
      </c>
      <c r="H19" s="39"/>
    </row>
    <row r="20" spans="1:8" ht="12.75" customHeight="1" x14ac:dyDescent="0.2">
      <c r="A20" s="67" t="str">
        <f>IF(ISERROR(SMALL('TAKIM KAYIT'!$A$6:$A$365,3)),"",SMALL('TAKIM KAYIT'!$A$6:$A$365,3))</f>
        <v/>
      </c>
      <c r="B20" s="40" t="str">
        <f>IF(A20="","",VLOOKUP(A20,'TAKIM KAYIT'!$A$6:$J$365,2,FALSE))</f>
        <v/>
      </c>
      <c r="C20" s="62" t="str">
        <f>IF(A20="","",VLOOKUP(A20,'TAKIM KAYIT'!$A$6:$J$365,3,FALSE))</f>
        <v/>
      </c>
      <c r="D20" s="42" t="str">
        <f>IF(ISERROR(VLOOKUP($C20,'START LİSTE'!$B$6:$G$1026,2,0)),"",VLOOKUP($C20,'START LİSTE'!$B$6:$G$1026,2,0))</f>
        <v/>
      </c>
      <c r="E20" s="43" t="str">
        <f>IF(ISERROR(VLOOKUP($C20,'START LİSTE'!$B$6:$G$1026,4,0)),"",VLOOKUP($C20,'START LİSTE'!$B$6:$G$1026,4,0))</f>
        <v/>
      </c>
      <c r="F20" s="108" t="str">
        <f>IF(ISERROR(VLOOKUP($C20,'FERDİ SONUÇ'!$B$6:$H$1027,6,0)),"",VLOOKUP($C20,'FERDİ SONUÇ'!$B$6:$H$1027,6,0))</f>
        <v/>
      </c>
      <c r="G20" s="63" t="str">
        <f>IF(OR(E20="",F20="DQ", F20="DNF", F20="DNS", F20=""),"-",VLOOKUP(C20,'FERDİ SONUÇ'!$B$6:$H$1027,7,0))</f>
        <v>-</v>
      </c>
      <c r="H20" s="58" t="str">
        <f>IF(A20="","",VLOOKUP(A20,'TAKIM KAYIT'!$A$6:$K$365,10,FALSE))</f>
        <v/>
      </c>
    </row>
    <row r="21" spans="1:8" ht="12.75" customHeight="1" x14ac:dyDescent="0.2">
      <c r="A21" s="38"/>
      <c r="B21" s="40"/>
      <c r="C21" s="62" t="str">
        <f>IF(A20="","",INDEX('TAKIM KAYIT'!$C$6:$C$365,MATCH(C20,'TAKIM KAYIT'!$C$6:$C$365,0)+1))</f>
        <v/>
      </c>
      <c r="D21" s="42" t="str">
        <f>IF(ISERROR(VLOOKUP($C21,'START LİSTE'!$B$6:$G$1026,2,0)),"",VLOOKUP($C21,'START LİSTE'!$B$6:$G$1026,2,0))</f>
        <v/>
      </c>
      <c r="E21" s="43" t="str">
        <f>IF(ISERROR(VLOOKUP($C21,'START LİSTE'!$B$6:$G$1026,4,0)),"",VLOOKUP($C21,'START LİSTE'!$B$6:$G$1026,4,0))</f>
        <v/>
      </c>
      <c r="F21" s="108" t="str">
        <f>IF(ISERROR(VLOOKUP($C21,'FERDİ SONUÇ'!$B$6:$H$1027,6,0)),"",VLOOKUP($C21,'FERDİ SONUÇ'!$B$6:$H$1027,6,0))</f>
        <v/>
      </c>
      <c r="G21" s="63" t="str">
        <f>IF(OR(E21="",F21="DQ", F21="DNF", F21="DNS", F21=""),"-",VLOOKUP(C21,'FERDİ SONUÇ'!$B$6:$H$1027,7,0))</f>
        <v>-</v>
      </c>
      <c r="H21" s="39"/>
    </row>
    <row r="22" spans="1:8" ht="12.75" customHeight="1" x14ac:dyDescent="0.2">
      <c r="A22" s="38"/>
      <c r="B22" s="40"/>
      <c r="C22" s="62" t="str">
        <f>IF(A20="","",INDEX('TAKIM KAYIT'!$C$6:$C$365,MATCH(C20,'TAKIM KAYIT'!$C$6:$C$365,0)+2))</f>
        <v/>
      </c>
      <c r="D22" s="42" t="str">
        <f>IF(ISERROR(VLOOKUP($C22,'START LİSTE'!$B$6:$G$1026,2,0)),"",VLOOKUP($C22,'START LİSTE'!$B$6:$G$1026,2,0))</f>
        <v/>
      </c>
      <c r="E22" s="43" t="str">
        <f>IF(ISERROR(VLOOKUP($C22,'START LİSTE'!$B$6:$G$1026,4,0)),"",VLOOKUP($C22,'START LİSTE'!$B$6:$G$1026,4,0))</f>
        <v/>
      </c>
      <c r="F22" s="108" t="str">
        <f>IF(ISERROR(VLOOKUP($C22,'FERDİ SONUÇ'!$B$6:$H$1027,6,0)),"",VLOOKUP($C22,'FERDİ SONUÇ'!$B$6:$H$1027,6,0))</f>
        <v/>
      </c>
      <c r="G22" s="63" t="str">
        <f>IF(OR(E22="",F22="DQ", F22="DNF", F22="DNS", F22=""),"-",VLOOKUP(C22,'FERDİ SONUÇ'!$B$6:$H$1027,7,0))</f>
        <v>-</v>
      </c>
      <c r="H22" s="39"/>
    </row>
    <row r="23" spans="1:8" ht="12.75" customHeight="1" x14ac:dyDescent="0.2">
      <c r="A23" s="46"/>
      <c r="B23" s="48"/>
      <c r="C23" s="64" t="str">
        <f>IF(A20="","",INDEX('TAKIM KAYIT'!$C$6:$C$365,MATCH(C20,'TAKIM KAYIT'!$C$6:$C$365,0)+3))</f>
        <v/>
      </c>
      <c r="D23" s="49" t="str">
        <f>IF(ISERROR(VLOOKUP($C23,'START LİSTE'!$B$6:$G$1026,2,0)),"",VLOOKUP($C23,'START LİSTE'!$B$6:$G$1026,2,0))</f>
        <v/>
      </c>
      <c r="E23" s="50" t="str">
        <f>IF(ISERROR(VLOOKUP($C23,'START LİSTE'!$B$6:$G$1026,4,0)),"",VLOOKUP($C23,'START LİSTE'!$B$6:$G$1026,4,0))</f>
        <v/>
      </c>
      <c r="F23" s="109" t="str">
        <f>IF(ISERROR(VLOOKUP($C23,'FERDİ SONUÇ'!$B$6:$H$1027,6,0)),"",VLOOKUP($C23,'FERDİ SONUÇ'!$B$6:$H$1027,6,0))</f>
        <v/>
      </c>
      <c r="G23" s="65" t="str">
        <f>IF(OR(E23="",F23="DQ", F23="DNF", F23="DNS", F23=""),"-",VLOOKUP(C23,'FERDİ SONUÇ'!$B$6:$H$1027,7,0))</f>
        <v>-</v>
      </c>
      <c r="H23" s="47"/>
    </row>
    <row r="24" spans="1:8" ht="12.75" customHeight="1" x14ac:dyDescent="0.2">
      <c r="A24" s="28"/>
      <c r="B24" s="30"/>
      <c r="C24" s="60" t="str">
        <f>IF(A26="","",INDEX('TAKIM KAYIT'!$C$6:$C$365,MATCH(C26,'TAKIM KAYIT'!$C$6:$C$365,0)-2))</f>
        <v/>
      </c>
      <c r="D24" s="32" t="str">
        <f>IF(ISERROR(VLOOKUP($C24,'START LİSTE'!$B$6:$G$1026,2,0)),"",VLOOKUP($C24,'START LİSTE'!$B$6:$G$1026,2,0))</f>
        <v/>
      </c>
      <c r="E24" s="33" t="str">
        <f>IF(ISERROR(VLOOKUP($C24,'START LİSTE'!$B$6:$G$1026,4,0)),"",VLOOKUP($C24,'START LİSTE'!$B$6:$G$1026,4,0))</f>
        <v/>
      </c>
      <c r="F24" s="107" t="str">
        <f>IF(ISERROR(VLOOKUP($C24,'FERDİ SONUÇ'!$B$6:$H$1027,6,0)),"",VLOOKUP($C24,'FERDİ SONUÇ'!$B$6:$H$1027,6,0))</f>
        <v/>
      </c>
      <c r="G24" s="35" t="str">
        <f>IF(OR(E24="",F24="DQ", F24="DNF", F24="DNS", F24=""),"-",VLOOKUP(C24,'FERDİ SONUÇ'!$B$6:$H$1027,7,0))</f>
        <v>-</v>
      </c>
      <c r="H24" s="29"/>
    </row>
    <row r="25" spans="1:8" ht="12.75" customHeight="1" x14ac:dyDescent="0.2">
      <c r="A25" s="38"/>
      <c r="B25" s="40"/>
      <c r="C25" s="62" t="str">
        <f>IF(A26="","",INDEX('TAKIM KAYIT'!$C$6:$C$365,MATCH(C26,'TAKIM KAYIT'!$C$6:$C$365,0)-1))</f>
        <v/>
      </c>
      <c r="D25" s="42" t="str">
        <f>IF(ISERROR(VLOOKUP($C25,'START LİSTE'!$B$6:$G$1026,2,0)),"",VLOOKUP($C25,'START LİSTE'!$B$6:$G$1026,2,0))</f>
        <v/>
      </c>
      <c r="E25" s="43" t="str">
        <f>IF(ISERROR(VLOOKUP($C25,'START LİSTE'!$B$6:$G$1026,4,0)),"",VLOOKUP($C25,'START LİSTE'!$B$6:$G$1026,4,0))</f>
        <v/>
      </c>
      <c r="F25" s="108" t="str">
        <f>IF(ISERROR(VLOOKUP($C25,'FERDİ SONUÇ'!$B$6:$H$1027,6,0)),"",VLOOKUP($C25,'FERDİ SONUÇ'!$B$6:$H$1027,6,0))</f>
        <v/>
      </c>
      <c r="G25" s="45" t="str">
        <f>IF(OR(E25="",F25="DQ", F25="DNF", F25="DNS", F25=""),"-",VLOOKUP(C25,'FERDİ SONUÇ'!$B$6:$H$1027,7,0))</f>
        <v>-</v>
      </c>
      <c r="H25" s="39"/>
    </row>
    <row r="26" spans="1:8" ht="12.75" customHeight="1" x14ac:dyDescent="0.2">
      <c r="A26" s="67" t="str">
        <f>IF(ISERROR(SMALL('TAKIM KAYIT'!$A$6:$A$365,4)),"",SMALL('TAKIM KAYIT'!$A$6:$A$365,4))</f>
        <v/>
      </c>
      <c r="B26" s="40" t="str">
        <f>IF(A26="","",VLOOKUP(A26,'TAKIM KAYIT'!$A$6:$J$365,2,FALSE))</f>
        <v/>
      </c>
      <c r="C26" s="62" t="str">
        <f>IF(A26="","",VLOOKUP(A26,'TAKIM KAYIT'!$A$6:$J$365,3,FALSE))</f>
        <v/>
      </c>
      <c r="D26" s="42" t="str">
        <f>IF(ISERROR(VLOOKUP($C26,'START LİSTE'!$B$6:$G$1026,2,0)),"",VLOOKUP($C26,'START LİSTE'!$B$6:$G$1026,2,0))</f>
        <v/>
      </c>
      <c r="E26" s="43" t="str">
        <f>IF(ISERROR(VLOOKUP($C26,'START LİSTE'!$B$6:$G$1026,4,0)),"",VLOOKUP($C26,'START LİSTE'!$B$6:$G$1026,4,0))</f>
        <v/>
      </c>
      <c r="F26" s="108" t="str">
        <f>IF(ISERROR(VLOOKUP($C26,'FERDİ SONUÇ'!$B$6:$H$1027,6,0)),"",VLOOKUP($C26,'FERDİ SONUÇ'!$B$6:$H$1027,6,0))</f>
        <v/>
      </c>
      <c r="G26" s="45" t="str">
        <f>IF(OR(E26="",F26="DQ", F26="DNF", F26="DNS", F26=""),"-",VLOOKUP(C26,'FERDİ SONUÇ'!$B$6:$H$1027,7,0))</f>
        <v>-</v>
      </c>
      <c r="H26" s="58" t="str">
        <f>IF(A26="","",VLOOKUP(A26,'TAKIM KAYIT'!$A$6:$K$365,10,FALSE))</f>
        <v/>
      </c>
    </row>
    <row r="27" spans="1:8" ht="12.75" customHeight="1" x14ac:dyDescent="0.2">
      <c r="A27" s="38"/>
      <c r="B27" s="40"/>
      <c r="C27" s="62" t="str">
        <f>IF(A26="","",INDEX('TAKIM KAYIT'!$C$6:$C$365,MATCH(C26,'TAKIM KAYIT'!$C$6:$C$365,0)+1))</f>
        <v/>
      </c>
      <c r="D27" s="42" t="str">
        <f>IF(ISERROR(VLOOKUP($C27,'START LİSTE'!$B$6:$G$1026,2,0)),"",VLOOKUP($C27,'START LİSTE'!$B$6:$G$1026,2,0))</f>
        <v/>
      </c>
      <c r="E27" s="43" t="str">
        <f>IF(ISERROR(VLOOKUP($C27,'START LİSTE'!$B$6:$G$1026,4,0)),"",VLOOKUP($C27,'START LİSTE'!$B$6:$G$1026,4,0))</f>
        <v/>
      </c>
      <c r="F27" s="108" t="str">
        <f>IF(ISERROR(VLOOKUP($C27,'FERDİ SONUÇ'!$B$6:$H$1027,6,0)),"",VLOOKUP($C27,'FERDİ SONUÇ'!$B$6:$H$1027,6,0))</f>
        <v/>
      </c>
      <c r="G27" s="45" t="str">
        <f>IF(OR(E27="",F27="DQ", F27="DNF", F27="DNS", F27=""),"-",VLOOKUP(C27,'FERDİ SONUÇ'!$B$6:$H$1027,7,0))</f>
        <v>-</v>
      </c>
      <c r="H27" s="39"/>
    </row>
    <row r="28" spans="1:8" ht="12.75" customHeight="1" x14ac:dyDescent="0.2">
      <c r="A28" s="38"/>
      <c r="B28" s="40"/>
      <c r="C28" s="62" t="str">
        <f>IF(A26="","",INDEX('TAKIM KAYIT'!$C$6:$C$365,MATCH(C26,'TAKIM KAYIT'!$C$6:$C$365,0)+2))</f>
        <v/>
      </c>
      <c r="D28" s="42" t="str">
        <f>IF(ISERROR(VLOOKUP($C28,'START LİSTE'!$B$6:$G$1026,2,0)),"",VLOOKUP($C28,'START LİSTE'!$B$6:$G$1026,2,0))</f>
        <v/>
      </c>
      <c r="E28" s="43" t="str">
        <f>IF(ISERROR(VLOOKUP($C28,'START LİSTE'!$B$6:$G$1026,4,0)),"",VLOOKUP($C28,'START LİSTE'!$B$6:$G$1026,4,0))</f>
        <v/>
      </c>
      <c r="F28" s="108" t="str">
        <f>IF(ISERROR(VLOOKUP($C28,'FERDİ SONUÇ'!$B$6:$H$1027,6,0)),"",VLOOKUP($C28,'FERDİ SONUÇ'!$B$6:$H$1027,6,0))</f>
        <v/>
      </c>
      <c r="G28" s="45" t="str">
        <f>IF(OR(E28="",F28="DQ", F28="DNF", F28="DNS", F28=""),"-",VLOOKUP(C28,'FERDİ SONUÇ'!$B$6:$H$1027,7,0))</f>
        <v>-</v>
      </c>
      <c r="H28" s="39"/>
    </row>
    <row r="29" spans="1:8" ht="12.75" customHeight="1" x14ac:dyDescent="0.2">
      <c r="A29" s="46"/>
      <c r="B29" s="48"/>
      <c r="C29" s="64" t="str">
        <f>IF(A26="","",INDEX('TAKIM KAYIT'!$C$6:$C$365,MATCH(C26,'TAKIM KAYIT'!$C$6:$C$365,0)+3))</f>
        <v/>
      </c>
      <c r="D29" s="49" t="str">
        <f>IF(ISERROR(VLOOKUP($C29,'START LİSTE'!$B$6:$G$1026,2,0)),"",VLOOKUP($C29,'START LİSTE'!$B$6:$G$1026,2,0))</f>
        <v/>
      </c>
      <c r="E29" s="50" t="str">
        <f>IF(ISERROR(VLOOKUP($C29,'START LİSTE'!$B$6:$G$1026,4,0)),"",VLOOKUP($C29,'START LİSTE'!$B$6:$G$1026,4,0))</f>
        <v/>
      </c>
      <c r="F29" s="109" t="str">
        <f>IF(ISERROR(VLOOKUP($C29,'FERDİ SONUÇ'!$B$6:$H$1027,6,0)),"",VLOOKUP($C29,'FERDİ SONUÇ'!$B$6:$H$1027,6,0))</f>
        <v/>
      </c>
      <c r="G29" s="52" t="str">
        <f>IF(OR(E29="",F29="DQ", F29="DNF", F29="DNS", F29=""),"-",VLOOKUP(C29,'FERDİ SONUÇ'!$B$6:$H$1027,7,0))</f>
        <v>-</v>
      </c>
      <c r="H29" s="47"/>
    </row>
    <row r="30" spans="1:8" ht="12.75" customHeight="1" x14ac:dyDescent="0.2">
      <c r="A30" s="28"/>
      <c r="B30" s="30"/>
      <c r="C30" s="60" t="str">
        <f>IF(A32="","",INDEX('TAKIM KAYIT'!$C$6:$C$365,MATCH(C32,'TAKIM KAYIT'!$C$6:$C$365,0)-2))</f>
        <v/>
      </c>
      <c r="D30" s="32" t="str">
        <f>IF(ISERROR(VLOOKUP($C30,'START LİSTE'!$B$6:$G$1026,2,0)),"",VLOOKUP($C30,'START LİSTE'!$B$6:$G$1026,2,0))</f>
        <v/>
      </c>
      <c r="E30" s="33" t="str">
        <f>IF(ISERROR(VLOOKUP($C30,'START LİSTE'!$B$6:$G$1026,4,0)),"",VLOOKUP($C30,'START LİSTE'!$B$6:$G$1026,4,0))</f>
        <v/>
      </c>
      <c r="F30" s="107" t="str">
        <f>IF(ISERROR(VLOOKUP($C30,'FERDİ SONUÇ'!$B$6:$H$1027,6,0)),"",VLOOKUP($C30,'FERDİ SONUÇ'!$B$6:$H$1027,6,0))</f>
        <v/>
      </c>
      <c r="G30" s="35" t="str">
        <f>IF(OR(E30="",F30="DQ", F30="DNF", F30="DNS", F30=""),"-",VLOOKUP(C30,'FERDİ SONUÇ'!$B$6:$H$1027,7,0))</f>
        <v>-</v>
      </c>
      <c r="H30" s="29"/>
    </row>
    <row r="31" spans="1:8" ht="12.75" customHeight="1" x14ac:dyDescent="0.2">
      <c r="A31" s="38"/>
      <c r="B31" s="40"/>
      <c r="C31" s="62" t="str">
        <f>IF(A32="","",INDEX('TAKIM KAYIT'!$C$6:$C$365,MATCH(C32,'TAKIM KAYIT'!$C$6:$C$365,0)-1))</f>
        <v/>
      </c>
      <c r="D31" s="42" t="str">
        <f>IF(ISERROR(VLOOKUP($C31,'START LİSTE'!$B$6:$G$1026,2,0)),"",VLOOKUP($C31,'START LİSTE'!$B$6:$G$1026,2,0))</f>
        <v/>
      </c>
      <c r="E31" s="43" t="str">
        <f>IF(ISERROR(VLOOKUP($C31,'START LİSTE'!$B$6:$G$1026,4,0)),"",VLOOKUP($C31,'START LİSTE'!$B$6:$G$1026,4,0))</f>
        <v/>
      </c>
      <c r="F31" s="108" t="str">
        <f>IF(ISERROR(VLOOKUP($C31,'FERDİ SONUÇ'!$B$6:$H$1027,6,0)),"",VLOOKUP($C31,'FERDİ SONUÇ'!$B$6:$H$1027,6,0))</f>
        <v/>
      </c>
      <c r="G31" s="45" t="str">
        <f>IF(OR(E31="",F31="DQ", F31="DNF", F31="DNS", F31=""),"-",VLOOKUP(C31,'FERDİ SONUÇ'!$B$6:$H$1027,7,0))</f>
        <v>-</v>
      </c>
      <c r="H31" s="39"/>
    </row>
    <row r="32" spans="1:8" ht="12.75" customHeight="1" x14ac:dyDescent="0.2">
      <c r="A32" s="67" t="str">
        <f>IF(ISERROR(SMALL('TAKIM KAYIT'!$A$6:$A$365,5)),"",SMALL('TAKIM KAYIT'!$A$6:$A$365,5))</f>
        <v/>
      </c>
      <c r="B32" s="40" t="str">
        <f>IF(A32="","",VLOOKUP(A32,'TAKIM KAYIT'!$A$6:$J$365,2,FALSE))</f>
        <v/>
      </c>
      <c r="C32" s="62" t="str">
        <f>IF(A32="","",VLOOKUP(A32,'TAKIM KAYIT'!$A$6:$J$365,3,FALSE))</f>
        <v/>
      </c>
      <c r="D32" s="42" t="str">
        <f>IF(ISERROR(VLOOKUP($C32,'START LİSTE'!$B$6:$G$1026,2,0)),"",VLOOKUP($C32,'START LİSTE'!$B$6:$G$1026,2,0))</f>
        <v/>
      </c>
      <c r="E32" s="43" t="str">
        <f>IF(ISERROR(VLOOKUP($C32,'START LİSTE'!$B$6:$G$1026,4,0)),"",VLOOKUP($C32,'START LİSTE'!$B$6:$G$1026,4,0))</f>
        <v/>
      </c>
      <c r="F32" s="108" t="str">
        <f>IF(ISERROR(VLOOKUP($C32,'FERDİ SONUÇ'!$B$6:$H$1027,6,0)),"",VLOOKUP($C32,'FERDİ SONUÇ'!$B$6:$H$1027,6,0))</f>
        <v/>
      </c>
      <c r="G32" s="45" t="str">
        <f>IF(OR(E32="",F32="DQ", F32="DNF", F32="DNS", F32=""),"-",VLOOKUP(C32,'FERDİ SONUÇ'!$B$6:$H$1027,7,0))</f>
        <v>-</v>
      </c>
      <c r="H32" s="58" t="str">
        <f>IF(A32="","",VLOOKUP(A32,'TAKIM KAYIT'!$A$6:$K$365,10,FALSE))</f>
        <v/>
      </c>
    </row>
    <row r="33" spans="1:8" ht="12.75" customHeight="1" x14ac:dyDescent="0.2">
      <c r="A33" s="38"/>
      <c r="B33" s="40"/>
      <c r="C33" s="62" t="str">
        <f>IF(A32="","",INDEX('TAKIM KAYIT'!$C$6:$C$365,MATCH(C32,'TAKIM KAYIT'!$C$6:$C$365,0)+1))</f>
        <v/>
      </c>
      <c r="D33" s="42" t="str">
        <f>IF(ISERROR(VLOOKUP($C33,'START LİSTE'!$B$6:$G$1026,2,0)),"",VLOOKUP($C33,'START LİSTE'!$B$6:$G$1026,2,0))</f>
        <v/>
      </c>
      <c r="E33" s="43" t="str">
        <f>IF(ISERROR(VLOOKUP($C33,'START LİSTE'!$B$6:$G$1026,4,0)),"",VLOOKUP($C33,'START LİSTE'!$B$6:$G$1026,4,0))</f>
        <v/>
      </c>
      <c r="F33" s="108" t="str">
        <f>IF(ISERROR(VLOOKUP($C33,'FERDİ SONUÇ'!$B$6:$H$1027,6,0)),"",VLOOKUP($C33,'FERDİ SONUÇ'!$B$6:$H$1027,6,0))</f>
        <v/>
      </c>
      <c r="G33" s="45" t="str">
        <f>IF(OR(E33="",F33="DQ", F33="DNF", F33="DNS", F33=""),"-",VLOOKUP(C33,'FERDİ SONUÇ'!$B$6:$H$1027,7,0))</f>
        <v>-</v>
      </c>
      <c r="H33" s="39"/>
    </row>
    <row r="34" spans="1:8" ht="12.75" customHeight="1" x14ac:dyDescent="0.2">
      <c r="A34" s="38"/>
      <c r="B34" s="40"/>
      <c r="C34" s="62" t="str">
        <f>IF(A32="","",INDEX('TAKIM KAYIT'!$C$6:$C$365,MATCH(C32,'TAKIM KAYIT'!$C$6:$C$365,0)+2))</f>
        <v/>
      </c>
      <c r="D34" s="42" t="str">
        <f>IF(ISERROR(VLOOKUP($C34,'START LİSTE'!$B$6:$G$1026,2,0)),"",VLOOKUP($C34,'START LİSTE'!$B$6:$G$1026,2,0))</f>
        <v/>
      </c>
      <c r="E34" s="43" t="str">
        <f>IF(ISERROR(VLOOKUP($C34,'START LİSTE'!$B$6:$G$1026,4,0)),"",VLOOKUP($C34,'START LİSTE'!$B$6:$G$1026,4,0))</f>
        <v/>
      </c>
      <c r="F34" s="108" t="str">
        <f>IF(ISERROR(VLOOKUP($C34,'FERDİ SONUÇ'!$B$6:$H$1027,6,0)),"",VLOOKUP($C34,'FERDİ SONUÇ'!$B$6:$H$1027,6,0))</f>
        <v/>
      </c>
      <c r="G34" s="45" t="str">
        <f>IF(OR(E34="",F34="DQ", F34="DNF", F34="DNS", F34=""),"-",VLOOKUP(C34,'FERDİ SONUÇ'!$B$6:$H$1027,7,0))</f>
        <v>-</v>
      </c>
      <c r="H34" s="39"/>
    </row>
    <row r="35" spans="1:8" ht="12.75" customHeight="1" x14ac:dyDescent="0.2">
      <c r="A35" s="46"/>
      <c r="B35" s="48"/>
      <c r="C35" s="64" t="str">
        <f>IF(A32="","",INDEX('TAKIM KAYIT'!$C$6:$C$365,MATCH(C32,'TAKIM KAYIT'!$C$6:$C$365,0)+3))</f>
        <v/>
      </c>
      <c r="D35" s="49" t="str">
        <f>IF(ISERROR(VLOOKUP($C35,'START LİSTE'!$B$6:$G$1026,2,0)),"",VLOOKUP($C35,'START LİSTE'!$B$6:$G$1026,2,0))</f>
        <v/>
      </c>
      <c r="E35" s="50" t="str">
        <f>IF(ISERROR(VLOOKUP($C35,'START LİSTE'!$B$6:$G$1026,4,0)),"",VLOOKUP($C35,'START LİSTE'!$B$6:$G$1026,4,0))</f>
        <v/>
      </c>
      <c r="F35" s="109" t="str">
        <f>IF(ISERROR(VLOOKUP($C35,'FERDİ SONUÇ'!$B$6:$H$1027,6,0)),"",VLOOKUP($C35,'FERDİ SONUÇ'!$B$6:$H$1027,6,0))</f>
        <v/>
      </c>
      <c r="G35" s="52" t="str">
        <f>IF(OR(E35="",F35="DQ", F35="DNF", F35="DNS", F35=""),"-",VLOOKUP(C35,'FERDİ SONUÇ'!$B$6:$H$1027,7,0))</f>
        <v>-</v>
      </c>
      <c r="H35" s="47"/>
    </row>
    <row r="36" spans="1:8" ht="12.75" customHeight="1" x14ac:dyDescent="0.2">
      <c r="A36" s="28"/>
      <c r="B36" s="30"/>
      <c r="C36" s="60" t="str">
        <f>IF(A38="","",INDEX('TAKIM KAYIT'!$C$6:$C$365,MATCH(C38,'TAKIM KAYIT'!$C$6:$C$365,0)-2))</f>
        <v/>
      </c>
      <c r="D36" s="32" t="str">
        <f>IF(ISERROR(VLOOKUP($C36,'START LİSTE'!$B$6:$G$1026,2,0)),"",VLOOKUP($C36,'START LİSTE'!$B$6:$G$1026,2,0))</f>
        <v/>
      </c>
      <c r="E36" s="33" t="str">
        <f>IF(ISERROR(VLOOKUP($C36,'START LİSTE'!$B$6:$G$1026,4,0)),"",VLOOKUP($C36,'START LİSTE'!$B$6:$G$1026,4,0))</f>
        <v/>
      </c>
      <c r="F36" s="107" t="str">
        <f>IF(ISERROR(VLOOKUP($C36,'FERDİ SONUÇ'!$B$6:$H$1027,6,0)),"",VLOOKUP($C36,'FERDİ SONUÇ'!$B$6:$H$1027,6,0))</f>
        <v/>
      </c>
      <c r="G36" s="35" t="str">
        <f>IF(OR(E36="",F36="DQ", F36="DNF", F36="DNS", F36=""),"-",VLOOKUP(C36,'FERDİ SONUÇ'!$B$6:$H$1027,7,0))</f>
        <v>-</v>
      </c>
      <c r="H36" s="29"/>
    </row>
    <row r="37" spans="1:8" ht="12.75" customHeight="1" x14ac:dyDescent="0.2">
      <c r="A37" s="38"/>
      <c r="B37" s="40"/>
      <c r="C37" s="62" t="str">
        <f>IF(A38="","",INDEX('TAKIM KAYIT'!$C$6:$C$365,MATCH(C38,'TAKIM KAYIT'!$C$6:$C$365,0)-1))</f>
        <v/>
      </c>
      <c r="D37" s="42" t="str">
        <f>IF(ISERROR(VLOOKUP($C37,'START LİSTE'!$B$6:$G$1026,2,0)),"",VLOOKUP($C37,'START LİSTE'!$B$6:$G$1026,2,0))</f>
        <v/>
      </c>
      <c r="E37" s="43" t="str">
        <f>IF(ISERROR(VLOOKUP($C37,'START LİSTE'!$B$6:$G$1026,4,0)),"",VLOOKUP($C37,'START LİSTE'!$B$6:$G$1026,4,0))</f>
        <v/>
      </c>
      <c r="F37" s="108" t="str">
        <f>IF(ISERROR(VLOOKUP($C37,'FERDİ SONUÇ'!$B$6:$H$1027,6,0)),"",VLOOKUP($C37,'FERDİ SONUÇ'!$B$6:$H$1027,6,0))</f>
        <v/>
      </c>
      <c r="G37" s="45" t="str">
        <f>IF(OR(E37="",F37="DQ", F37="DNF", F37="DNS", F37=""),"-",VLOOKUP(C37,'FERDİ SONUÇ'!$B$6:$H$1027,7,0))</f>
        <v>-</v>
      </c>
      <c r="H37" s="39"/>
    </row>
    <row r="38" spans="1:8" ht="12.75" customHeight="1" x14ac:dyDescent="0.2">
      <c r="A38" s="67" t="str">
        <f>IF(ISERROR(SMALL('TAKIM KAYIT'!$A$6:$A$365,6)),"",SMALL('TAKIM KAYIT'!$A$6:$A$365,6))</f>
        <v/>
      </c>
      <c r="B38" s="40" t="str">
        <f>IF(A38="","",VLOOKUP(A38,'TAKIM KAYIT'!$A$6:$J$365,2,FALSE))</f>
        <v/>
      </c>
      <c r="C38" s="62" t="str">
        <f>IF(A38="","",VLOOKUP(A38,'TAKIM KAYIT'!$A$6:$J$365,3,FALSE))</f>
        <v/>
      </c>
      <c r="D38" s="42" t="str">
        <f>IF(ISERROR(VLOOKUP($C38,'START LİSTE'!$B$6:$G$1026,2,0)),"",VLOOKUP($C38,'START LİSTE'!$B$6:$G$1026,2,0))</f>
        <v/>
      </c>
      <c r="E38" s="43" t="str">
        <f>IF(ISERROR(VLOOKUP($C38,'START LİSTE'!$B$6:$G$1026,4,0)),"",VLOOKUP($C38,'START LİSTE'!$B$6:$G$1026,4,0))</f>
        <v/>
      </c>
      <c r="F38" s="108" t="str">
        <f>IF(ISERROR(VLOOKUP($C38,'FERDİ SONUÇ'!$B$6:$H$1027,6,0)),"",VLOOKUP($C38,'FERDİ SONUÇ'!$B$6:$H$1027,6,0))</f>
        <v/>
      </c>
      <c r="G38" s="45" t="str">
        <f>IF(OR(E38="",F38="DQ", F38="DNF", F38="DNS", F38=""),"-",VLOOKUP(C38,'FERDİ SONUÇ'!$B$6:$H$1027,7,0))</f>
        <v>-</v>
      </c>
      <c r="H38" s="58" t="str">
        <f>IF(A38="","",VLOOKUP(A38,'TAKIM KAYIT'!$A$6:$K$365,10,FALSE))</f>
        <v/>
      </c>
    </row>
    <row r="39" spans="1:8" ht="12.75" customHeight="1" x14ac:dyDescent="0.2">
      <c r="A39" s="38"/>
      <c r="B39" s="40"/>
      <c r="C39" s="62" t="str">
        <f>IF(A38="","",INDEX('TAKIM KAYIT'!$C$6:$C$365,MATCH(C38,'TAKIM KAYIT'!$C$6:$C$365,0)+1))</f>
        <v/>
      </c>
      <c r="D39" s="42" t="str">
        <f>IF(ISERROR(VLOOKUP($C39,'START LİSTE'!$B$6:$G$1026,2,0)),"",VLOOKUP($C39,'START LİSTE'!$B$6:$G$1026,2,0))</f>
        <v/>
      </c>
      <c r="E39" s="43" t="str">
        <f>IF(ISERROR(VLOOKUP($C39,'START LİSTE'!$B$6:$G$1026,4,0)),"",VLOOKUP($C39,'START LİSTE'!$B$6:$G$1026,4,0))</f>
        <v/>
      </c>
      <c r="F39" s="108" t="str">
        <f>IF(ISERROR(VLOOKUP($C39,'FERDİ SONUÇ'!$B$6:$H$1027,6,0)),"",VLOOKUP($C39,'FERDİ SONUÇ'!$B$6:$H$1027,6,0))</f>
        <v/>
      </c>
      <c r="G39" s="45" t="str">
        <f>IF(OR(E39="",F39="DQ", F39="DNF", F39="DNS", F39=""),"-",VLOOKUP(C39,'FERDİ SONUÇ'!$B$6:$H$1027,7,0))</f>
        <v>-</v>
      </c>
      <c r="H39" s="39"/>
    </row>
    <row r="40" spans="1:8" ht="12.75" customHeight="1" x14ac:dyDescent="0.2">
      <c r="A40" s="38"/>
      <c r="B40" s="40"/>
      <c r="C40" s="62" t="str">
        <f>IF(A38="","",INDEX('TAKIM KAYIT'!$C$6:$C$365,MATCH(C38,'TAKIM KAYIT'!$C$6:$C$365,0)+2))</f>
        <v/>
      </c>
      <c r="D40" s="42" t="str">
        <f>IF(ISERROR(VLOOKUP($C40,'START LİSTE'!$B$6:$G$1026,2,0)),"",VLOOKUP($C40,'START LİSTE'!$B$6:$G$1026,2,0))</f>
        <v/>
      </c>
      <c r="E40" s="43" t="str">
        <f>IF(ISERROR(VLOOKUP($C40,'START LİSTE'!$B$6:$G$1026,4,0)),"",VLOOKUP($C40,'START LİSTE'!$B$6:$G$1026,4,0))</f>
        <v/>
      </c>
      <c r="F40" s="108" t="str">
        <f>IF(ISERROR(VLOOKUP($C40,'FERDİ SONUÇ'!$B$6:$H$1027,6,0)),"",VLOOKUP($C40,'FERDİ SONUÇ'!$B$6:$H$1027,6,0))</f>
        <v/>
      </c>
      <c r="G40" s="45" t="str">
        <f>IF(OR(E40="",F40="DQ", F40="DNF", F40="DNS", F40=""),"-",VLOOKUP(C40,'FERDİ SONUÇ'!$B$6:$H$1027,7,0))</f>
        <v>-</v>
      </c>
      <c r="H40" s="39"/>
    </row>
    <row r="41" spans="1:8" ht="12.75" customHeight="1" x14ac:dyDescent="0.2">
      <c r="A41" s="46"/>
      <c r="B41" s="48"/>
      <c r="C41" s="64" t="str">
        <f>IF(A38="","",INDEX('TAKIM KAYIT'!$C$6:$C$365,MATCH(C38,'TAKIM KAYIT'!$C$6:$C$365,0)+3))</f>
        <v/>
      </c>
      <c r="D41" s="49" t="str">
        <f>IF(ISERROR(VLOOKUP($C41,'START LİSTE'!$B$6:$G$1026,2,0)),"",VLOOKUP($C41,'START LİSTE'!$B$6:$G$1026,2,0))</f>
        <v/>
      </c>
      <c r="E41" s="50" t="str">
        <f>IF(ISERROR(VLOOKUP($C41,'START LİSTE'!$B$6:$G$1026,4,0)),"",VLOOKUP($C41,'START LİSTE'!$B$6:$G$1026,4,0))</f>
        <v/>
      </c>
      <c r="F41" s="109" t="str">
        <f>IF(ISERROR(VLOOKUP($C41,'FERDİ SONUÇ'!$B$6:$H$1027,6,0)),"",VLOOKUP($C41,'FERDİ SONUÇ'!$B$6:$H$1027,6,0))</f>
        <v/>
      </c>
      <c r="G41" s="52" t="str">
        <f>IF(OR(E41="",F41="DQ", F41="DNF", F41="DNS", F41=""),"-",VLOOKUP(C41,'FERDİ SONUÇ'!$B$6:$H$1027,7,0))</f>
        <v>-</v>
      </c>
      <c r="H41" s="47"/>
    </row>
    <row r="42" spans="1:8" ht="12.75" customHeight="1" x14ac:dyDescent="0.2">
      <c r="A42" s="28"/>
      <c r="B42" s="30"/>
      <c r="C42" s="60" t="str">
        <f>IF(A44="","",INDEX('TAKIM KAYIT'!$C$6:$C$365,MATCH(C44,'TAKIM KAYIT'!$C$6:$C$365,0)-2))</f>
        <v/>
      </c>
      <c r="D42" s="32" t="str">
        <f>IF(ISERROR(VLOOKUP($C42,'START LİSTE'!$B$6:$G$1026,2,0)),"",VLOOKUP($C42,'START LİSTE'!$B$6:$G$1026,2,0))</f>
        <v/>
      </c>
      <c r="E42" s="33" t="str">
        <f>IF(ISERROR(VLOOKUP($C42,'START LİSTE'!$B$6:$G$1026,4,0)),"",VLOOKUP($C42,'START LİSTE'!$B$6:$G$1026,4,0))</f>
        <v/>
      </c>
      <c r="F42" s="107" t="str">
        <f>IF(ISERROR(VLOOKUP($C42,'FERDİ SONUÇ'!$B$6:$H$1027,6,0)),"",VLOOKUP($C42,'FERDİ SONUÇ'!$B$6:$H$1027,6,0))</f>
        <v/>
      </c>
      <c r="G42" s="35" t="str">
        <f>IF(OR(E42="",F42="DQ", F42="DNF", F42="DNS", F42=""),"-",VLOOKUP(C42,'FERDİ SONUÇ'!$B$6:$H$1027,7,0))</f>
        <v>-</v>
      </c>
      <c r="H42" s="29"/>
    </row>
    <row r="43" spans="1:8" ht="12.75" customHeight="1" x14ac:dyDescent="0.2">
      <c r="A43" s="38"/>
      <c r="B43" s="40"/>
      <c r="C43" s="62" t="str">
        <f>IF(A44="","",INDEX('TAKIM KAYIT'!$C$6:$C$365,MATCH(C44,'TAKIM KAYIT'!$C$6:$C$365,0)-1))</f>
        <v/>
      </c>
      <c r="D43" s="42" t="str">
        <f>IF(ISERROR(VLOOKUP($C43,'START LİSTE'!$B$6:$G$1026,2,0)),"",VLOOKUP($C43,'START LİSTE'!$B$6:$G$1026,2,0))</f>
        <v/>
      </c>
      <c r="E43" s="43" t="str">
        <f>IF(ISERROR(VLOOKUP($C43,'START LİSTE'!$B$6:$G$1026,4,0)),"",VLOOKUP($C43,'START LİSTE'!$B$6:$G$1026,4,0))</f>
        <v/>
      </c>
      <c r="F43" s="108" t="str">
        <f>IF(ISERROR(VLOOKUP($C43,'FERDİ SONUÇ'!$B$6:$H$1027,6,0)),"",VLOOKUP($C43,'FERDİ SONUÇ'!$B$6:$H$1027,6,0))</f>
        <v/>
      </c>
      <c r="G43" s="45" t="str">
        <f>IF(OR(E43="",F43="DQ", F43="DNF", F43="DNS", F43=""),"-",VLOOKUP(C43,'FERDİ SONUÇ'!$B$6:$H$1027,7,0))</f>
        <v>-</v>
      </c>
      <c r="H43" s="39"/>
    </row>
    <row r="44" spans="1:8" ht="12.75" customHeight="1" x14ac:dyDescent="0.2">
      <c r="A44" s="67" t="str">
        <f>IF(ISERROR(SMALL('TAKIM KAYIT'!$A$6:$A$365,7)),"",SMALL('TAKIM KAYIT'!$A$6:$A$365,7))</f>
        <v/>
      </c>
      <c r="B44" s="40" t="str">
        <f>IF(A44="","",VLOOKUP(A44,'TAKIM KAYIT'!$A$6:$J$365,2,FALSE))</f>
        <v/>
      </c>
      <c r="C44" s="62" t="str">
        <f>IF(A44="","",VLOOKUP(A44,'TAKIM KAYIT'!$A$6:$J$365,3,FALSE))</f>
        <v/>
      </c>
      <c r="D44" s="42" t="str">
        <f>IF(ISERROR(VLOOKUP($C44,'START LİSTE'!$B$6:$G$1026,2,0)),"",VLOOKUP($C44,'START LİSTE'!$B$6:$G$1026,2,0))</f>
        <v/>
      </c>
      <c r="E44" s="43" t="str">
        <f>IF(ISERROR(VLOOKUP($C44,'START LİSTE'!$B$6:$G$1026,4,0)),"",VLOOKUP($C44,'START LİSTE'!$B$6:$G$1026,4,0))</f>
        <v/>
      </c>
      <c r="F44" s="108" t="str">
        <f>IF(ISERROR(VLOOKUP($C44,'FERDİ SONUÇ'!$B$6:$H$1027,6,0)),"",VLOOKUP($C44,'FERDİ SONUÇ'!$B$6:$H$1027,6,0))</f>
        <v/>
      </c>
      <c r="G44" s="45" t="str">
        <f>IF(OR(E44="",F44="DQ", F44="DNF", F44="DNS", F44=""),"-",VLOOKUP(C44,'FERDİ SONUÇ'!$B$6:$H$1027,7,0))</f>
        <v>-</v>
      </c>
      <c r="H44" s="58" t="str">
        <f>IF(A44="","",VLOOKUP(A44,'TAKIM KAYIT'!$A$6:$K$365,10,FALSE))</f>
        <v/>
      </c>
    </row>
    <row r="45" spans="1:8" ht="12.75" customHeight="1" x14ac:dyDescent="0.2">
      <c r="A45" s="38"/>
      <c r="B45" s="40"/>
      <c r="C45" s="62" t="str">
        <f>IF(A44="","",INDEX('TAKIM KAYIT'!$C$6:$C$365,MATCH(C44,'TAKIM KAYIT'!$C$6:$C$365,0)+1))</f>
        <v/>
      </c>
      <c r="D45" s="42" t="str">
        <f>IF(ISERROR(VLOOKUP($C45,'START LİSTE'!$B$6:$G$1026,2,0)),"",VLOOKUP($C45,'START LİSTE'!$B$6:$G$1026,2,0))</f>
        <v/>
      </c>
      <c r="E45" s="43" t="str">
        <f>IF(ISERROR(VLOOKUP($C45,'START LİSTE'!$B$6:$G$1026,4,0)),"",VLOOKUP($C45,'START LİSTE'!$B$6:$G$1026,4,0))</f>
        <v/>
      </c>
      <c r="F45" s="108" t="str">
        <f>IF(ISERROR(VLOOKUP($C45,'FERDİ SONUÇ'!$B$6:$H$1027,6,0)),"",VLOOKUP($C45,'FERDİ SONUÇ'!$B$6:$H$1027,6,0))</f>
        <v/>
      </c>
      <c r="G45" s="45" t="str">
        <f>IF(OR(E45="",F45="DQ", F45="DNF", F45="DNS", F45=""),"-",VLOOKUP(C45,'FERDİ SONUÇ'!$B$6:$H$1027,7,0))</f>
        <v>-</v>
      </c>
      <c r="H45" s="39"/>
    </row>
    <row r="46" spans="1:8" ht="12.75" customHeight="1" x14ac:dyDescent="0.2">
      <c r="A46" s="38"/>
      <c r="B46" s="40"/>
      <c r="C46" s="62" t="str">
        <f>IF(A44="","",INDEX('TAKIM KAYIT'!$C$6:$C$365,MATCH(C44,'TAKIM KAYIT'!$C$6:$C$365,0)+2))</f>
        <v/>
      </c>
      <c r="D46" s="42" t="str">
        <f>IF(ISERROR(VLOOKUP($C46,'START LİSTE'!$B$6:$G$1026,2,0)),"",VLOOKUP($C46,'START LİSTE'!$B$6:$G$1026,2,0))</f>
        <v/>
      </c>
      <c r="E46" s="43" t="str">
        <f>IF(ISERROR(VLOOKUP($C46,'START LİSTE'!$B$6:$G$1026,4,0)),"",VLOOKUP($C46,'START LİSTE'!$B$6:$G$1026,4,0))</f>
        <v/>
      </c>
      <c r="F46" s="108" t="str">
        <f>IF(ISERROR(VLOOKUP($C46,'FERDİ SONUÇ'!$B$6:$H$1027,6,0)),"",VLOOKUP($C46,'FERDİ SONUÇ'!$B$6:$H$1027,6,0))</f>
        <v/>
      </c>
      <c r="G46" s="45" t="str">
        <f>IF(OR(E46="",F46="DQ", F46="DNF", F46="DNS", F46=""),"-",VLOOKUP(C46,'FERDİ SONUÇ'!$B$6:$H$1027,7,0))</f>
        <v>-</v>
      </c>
      <c r="H46" s="39"/>
    </row>
    <row r="47" spans="1:8" ht="12.75" customHeight="1" x14ac:dyDescent="0.2">
      <c r="A47" s="46"/>
      <c r="B47" s="48"/>
      <c r="C47" s="64" t="str">
        <f>IF(A44="","",INDEX('TAKIM KAYIT'!$C$6:$C$365,MATCH(C44,'TAKIM KAYIT'!$C$6:$C$365,0)+3))</f>
        <v/>
      </c>
      <c r="D47" s="49" t="str">
        <f>IF(ISERROR(VLOOKUP($C47,'START LİSTE'!$B$6:$G$1026,2,0)),"",VLOOKUP($C47,'START LİSTE'!$B$6:$G$1026,2,0))</f>
        <v/>
      </c>
      <c r="E47" s="50" t="str">
        <f>IF(ISERROR(VLOOKUP($C47,'START LİSTE'!$B$6:$G$1026,4,0)),"",VLOOKUP($C47,'START LİSTE'!$B$6:$G$1026,4,0))</f>
        <v/>
      </c>
      <c r="F47" s="109" t="str">
        <f>IF(ISERROR(VLOOKUP($C47,'FERDİ SONUÇ'!$B$6:$H$1027,6,0)),"",VLOOKUP($C47,'FERDİ SONUÇ'!$B$6:$H$1027,6,0))</f>
        <v/>
      </c>
      <c r="G47" s="52" t="str">
        <f>IF(OR(E47="",F47="DQ", F47="DNF", F47="DNS", F47=""),"-",VLOOKUP(C47,'FERDİ SONUÇ'!$B$6:$H$1027,7,0))</f>
        <v>-</v>
      </c>
      <c r="H47" s="47"/>
    </row>
    <row r="48" spans="1:8" ht="12.75" customHeight="1" x14ac:dyDescent="0.2">
      <c r="A48" s="28"/>
      <c r="B48" s="30"/>
      <c r="C48" s="60" t="str">
        <f>IF(A50="","",INDEX('TAKIM KAYIT'!$C$6:$C$365,MATCH(C50,'TAKIM KAYIT'!$C$6:$C$365,0)-2))</f>
        <v/>
      </c>
      <c r="D48" s="32" t="str">
        <f>IF(ISERROR(VLOOKUP($C48,'START LİSTE'!$B$6:$G$1026,2,0)),"",VLOOKUP($C48,'START LİSTE'!$B$6:$G$1026,2,0))</f>
        <v/>
      </c>
      <c r="E48" s="33" t="str">
        <f>IF(ISERROR(VLOOKUP($C48,'START LİSTE'!$B$6:$G$1026,4,0)),"",VLOOKUP($C48,'START LİSTE'!$B$6:$G$1026,4,0))</f>
        <v/>
      </c>
      <c r="F48" s="107" t="str">
        <f>IF(ISERROR(VLOOKUP($C48,'FERDİ SONUÇ'!$B$6:$H$1027,6,0)),"",VLOOKUP($C48,'FERDİ SONUÇ'!$B$6:$H$1027,6,0))</f>
        <v/>
      </c>
      <c r="G48" s="35" t="str">
        <f>IF(OR(E48="",F48="DQ", F48="DNF", F48="DNS", F48=""),"-",VLOOKUP(C48,'FERDİ SONUÇ'!$B$6:$H$1027,7,0))</f>
        <v>-</v>
      </c>
      <c r="H48" s="29"/>
    </row>
    <row r="49" spans="1:8" ht="12.75" customHeight="1" x14ac:dyDescent="0.2">
      <c r="A49" s="38"/>
      <c r="B49" s="40"/>
      <c r="C49" s="62" t="str">
        <f>IF(A50="","",INDEX('TAKIM KAYIT'!$C$6:$C$365,MATCH(C50,'TAKIM KAYIT'!$C$6:$C$365,0)-1))</f>
        <v/>
      </c>
      <c r="D49" s="42" t="str">
        <f>IF(ISERROR(VLOOKUP($C49,'START LİSTE'!$B$6:$G$1026,2,0)),"",VLOOKUP($C49,'START LİSTE'!$B$6:$G$1026,2,0))</f>
        <v/>
      </c>
      <c r="E49" s="43" t="str">
        <f>IF(ISERROR(VLOOKUP($C49,'START LİSTE'!$B$6:$G$1026,4,0)),"",VLOOKUP($C49,'START LİSTE'!$B$6:$G$1026,4,0))</f>
        <v/>
      </c>
      <c r="F49" s="108" t="str">
        <f>IF(ISERROR(VLOOKUP($C49,'FERDİ SONUÇ'!$B$6:$H$1027,6,0)),"",VLOOKUP($C49,'FERDİ SONUÇ'!$B$6:$H$1027,6,0))</f>
        <v/>
      </c>
      <c r="G49" s="45" t="str">
        <f>IF(OR(E49="",F49="DQ", F49="DNF", F49="DNS", F49=""),"-",VLOOKUP(C49,'FERDİ SONUÇ'!$B$6:$H$1027,7,0))</f>
        <v>-</v>
      </c>
      <c r="H49" s="39"/>
    </row>
    <row r="50" spans="1:8" ht="12.75" customHeight="1" x14ac:dyDescent="0.2">
      <c r="A50" s="67" t="str">
        <f>IF(ISERROR(SMALL('TAKIM KAYIT'!$A$6:$A$365,8)),"",SMALL('TAKIM KAYIT'!$A$6:$A$365,8))</f>
        <v/>
      </c>
      <c r="B50" s="40" t="str">
        <f>IF(A50="","",VLOOKUP(A50,'TAKIM KAYIT'!$A$6:$J$365,2,FALSE))</f>
        <v/>
      </c>
      <c r="C50" s="62" t="str">
        <f>IF(A50="","",VLOOKUP(A50,'TAKIM KAYIT'!$A$6:$J$365,3,FALSE))</f>
        <v/>
      </c>
      <c r="D50" s="42" t="str">
        <f>IF(ISERROR(VLOOKUP($C50,'START LİSTE'!$B$6:$G$1026,2,0)),"",VLOOKUP($C50,'START LİSTE'!$B$6:$G$1026,2,0))</f>
        <v/>
      </c>
      <c r="E50" s="43" t="str">
        <f>IF(ISERROR(VLOOKUP($C50,'START LİSTE'!$B$6:$G$1026,4,0)),"",VLOOKUP($C50,'START LİSTE'!$B$6:$G$1026,4,0))</f>
        <v/>
      </c>
      <c r="F50" s="108" t="str">
        <f>IF(ISERROR(VLOOKUP($C50,'FERDİ SONUÇ'!$B$6:$H$1027,6,0)),"",VLOOKUP($C50,'FERDİ SONUÇ'!$B$6:$H$1027,6,0))</f>
        <v/>
      </c>
      <c r="G50" s="45" t="str">
        <f>IF(OR(E50="",F50="DQ", F50="DNF", F50="DNS", F50=""),"-",VLOOKUP(C50,'FERDİ SONUÇ'!$B$6:$H$1027,7,0))</f>
        <v>-</v>
      </c>
      <c r="H50" s="58" t="str">
        <f>IF(A50="","",VLOOKUP(A50,'TAKIM KAYIT'!$A$6:$K$365,10,FALSE))</f>
        <v/>
      </c>
    </row>
    <row r="51" spans="1:8" ht="12.75" customHeight="1" x14ac:dyDescent="0.2">
      <c r="A51" s="38"/>
      <c r="B51" s="40"/>
      <c r="C51" s="62" t="str">
        <f>IF(A50="","",INDEX('TAKIM KAYIT'!$C$6:$C$365,MATCH(C50,'TAKIM KAYIT'!$C$6:$C$365,0)+1))</f>
        <v/>
      </c>
      <c r="D51" s="42" t="str">
        <f>IF(ISERROR(VLOOKUP($C51,'START LİSTE'!$B$6:$G$1026,2,0)),"",VLOOKUP($C51,'START LİSTE'!$B$6:$G$1026,2,0))</f>
        <v/>
      </c>
      <c r="E51" s="43" t="str">
        <f>IF(ISERROR(VLOOKUP($C51,'START LİSTE'!$B$6:$G$1026,4,0)),"",VLOOKUP($C51,'START LİSTE'!$B$6:$G$1026,4,0))</f>
        <v/>
      </c>
      <c r="F51" s="108" t="str">
        <f>IF(ISERROR(VLOOKUP($C51,'FERDİ SONUÇ'!$B$6:$H$1027,6,0)),"",VLOOKUP($C51,'FERDİ SONUÇ'!$B$6:$H$1027,6,0))</f>
        <v/>
      </c>
      <c r="G51" s="45" t="str">
        <f>IF(OR(E51="",F51="DQ", F51="DNF", F51="DNS", F51=""),"-",VLOOKUP(C51,'FERDİ SONUÇ'!$B$6:$H$1027,7,0))</f>
        <v>-</v>
      </c>
      <c r="H51" s="39"/>
    </row>
    <row r="52" spans="1:8" ht="12.75" customHeight="1" x14ac:dyDescent="0.2">
      <c r="A52" s="38"/>
      <c r="B52" s="40"/>
      <c r="C52" s="62" t="str">
        <f>IF(A50="","",INDEX('TAKIM KAYIT'!$C$6:$C$365,MATCH(C50,'TAKIM KAYIT'!$C$6:$C$365,0)+2))</f>
        <v/>
      </c>
      <c r="D52" s="42" t="str">
        <f>IF(ISERROR(VLOOKUP($C52,'START LİSTE'!$B$6:$G$1026,2,0)),"",VLOOKUP($C52,'START LİSTE'!$B$6:$G$1026,2,0))</f>
        <v/>
      </c>
      <c r="E52" s="43" t="str">
        <f>IF(ISERROR(VLOOKUP($C52,'START LİSTE'!$B$6:$G$1026,4,0)),"",VLOOKUP($C52,'START LİSTE'!$B$6:$G$1026,4,0))</f>
        <v/>
      </c>
      <c r="F52" s="108" t="str">
        <f>IF(ISERROR(VLOOKUP($C52,'FERDİ SONUÇ'!$B$6:$H$1027,6,0)),"",VLOOKUP($C52,'FERDİ SONUÇ'!$B$6:$H$1027,6,0))</f>
        <v/>
      </c>
      <c r="G52" s="45" t="str">
        <f>IF(OR(E52="",F52="DQ", F52="DNF", F52="DNS", F52=""),"-",VLOOKUP(C52,'FERDİ SONUÇ'!$B$6:$H$1027,7,0))</f>
        <v>-</v>
      </c>
      <c r="H52" s="39"/>
    </row>
    <row r="53" spans="1:8" ht="12.75" customHeight="1" x14ac:dyDescent="0.2">
      <c r="A53" s="46"/>
      <c r="B53" s="48"/>
      <c r="C53" s="64" t="str">
        <f>IF(A50="","",INDEX('TAKIM KAYIT'!$C$6:$C$365,MATCH(C50,'TAKIM KAYIT'!$C$6:$C$365,0)+3))</f>
        <v/>
      </c>
      <c r="D53" s="49" t="str">
        <f>IF(ISERROR(VLOOKUP($C53,'START LİSTE'!$B$6:$G$1026,2,0)),"",VLOOKUP($C53,'START LİSTE'!$B$6:$G$1026,2,0))</f>
        <v/>
      </c>
      <c r="E53" s="50" t="str">
        <f>IF(ISERROR(VLOOKUP($C53,'START LİSTE'!$B$6:$G$1026,4,0)),"",VLOOKUP($C53,'START LİSTE'!$B$6:$G$1026,4,0))</f>
        <v/>
      </c>
      <c r="F53" s="109" t="str">
        <f>IF(ISERROR(VLOOKUP($C53,'FERDİ SONUÇ'!$B$6:$H$1027,6,0)),"",VLOOKUP($C53,'FERDİ SONUÇ'!$B$6:$H$1027,6,0))</f>
        <v/>
      </c>
      <c r="G53" s="52" t="str">
        <f>IF(OR(E53="",F53="DQ", F53="DNF", F53="DNS", F53=""),"-",VLOOKUP(C53,'FERDİ SONUÇ'!$B$6:$H$1027,7,0))</f>
        <v>-</v>
      </c>
      <c r="H53" s="47"/>
    </row>
    <row r="54" spans="1:8" ht="12.75" customHeight="1" x14ac:dyDescent="0.2">
      <c r="A54" s="28"/>
      <c r="B54" s="30"/>
      <c r="C54" s="60" t="str">
        <f>IF(A56="","",INDEX('TAKIM KAYIT'!$C$6:$C$365,MATCH(C56,'TAKIM KAYIT'!$C$6:$C$365,0)-2))</f>
        <v/>
      </c>
      <c r="D54" s="32" t="str">
        <f>IF(ISERROR(VLOOKUP($C54,'START LİSTE'!$B$6:$G$1026,2,0)),"",VLOOKUP($C54,'START LİSTE'!$B$6:$G$1026,2,0))</f>
        <v/>
      </c>
      <c r="E54" s="33" t="str">
        <f>IF(ISERROR(VLOOKUP($C54,'START LİSTE'!$B$6:$G$1026,4,0)),"",VLOOKUP($C54,'START LİSTE'!$B$6:$G$1026,4,0))</f>
        <v/>
      </c>
      <c r="F54" s="107" t="str">
        <f>IF(ISERROR(VLOOKUP($C54,'FERDİ SONUÇ'!$B$6:$H$1027,6,0)),"",VLOOKUP($C54,'FERDİ SONUÇ'!$B$6:$H$1027,6,0))</f>
        <v/>
      </c>
      <c r="G54" s="35" t="str">
        <f>IF(OR(E54="",F54="DQ", F54="DNF", F54="DNS", F54=""),"-",VLOOKUP(C54,'FERDİ SONUÇ'!$B$6:$H$1027,7,0))</f>
        <v>-</v>
      </c>
      <c r="H54" s="29"/>
    </row>
    <row r="55" spans="1:8" ht="12.75" customHeight="1" x14ac:dyDescent="0.2">
      <c r="A55" s="38"/>
      <c r="B55" s="40"/>
      <c r="C55" s="62" t="str">
        <f>IF(A56="","",INDEX('TAKIM KAYIT'!$C$6:$C$365,MATCH(C56,'TAKIM KAYIT'!$C$6:$C$365,0)-1))</f>
        <v/>
      </c>
      <c r="D55" s="42" t="str">
        <f>IF(ISERROR(VLOOKUP($C55,'START LİSTE'!$B$6:$G$1026,2,0)),"",VLOOKUP($C55,'START LİSTE'!$B$6:$G$1026,2,0))</f>
        <v/>
      </c>
      <c r="E55" s="43" t="str">
        <f>IF(ISERROR(VLOOKUP($C55,'START LİSTE'!$B$6:$G$1026,4,0)),"",VLOOKUP($C55,'START LİSTE'!$B$6:$G$1026,4,0))</f>
        <v/>
      </c>
      <c r="F55" s="108" t="str">
        <f>IF(ISERROR(VLOOKUP($C55,'FERDİ SONUÇ'!$B$6:$H$1027,6,0)),"",VLOOKUP($C55,'FERDİ SONUÇ'!$B$6:$H$1027,6,0))</f>
        <v/>
      </c>
      <c r="G55" s="45" t="str">
        <f>IF(OR(E55="",F55="DQ", F55="DNF", F55="DNS", F55=""),"-",VLOOKUP(C55,'FERDİ SONUÇ'!$B$6:$H$1027,7,0))</f>
        <v>-</v>
      </c>
      <c r="H55" s="39"/>
    </row>
    <row r="56" spans="1:8" ht="12.75" customHeight="1" x14ac:dyDescent="0.2">
      <c r="A56" s="67" t="str">
        <f>IF(ISERROR(SMALL('TAKIM KAYIT'!$A$6:$A$365,9)),"",SMALL('TAKIM KAYIT'!$A$6:$A$365,9))</f>
        <v/>
      </c>
      <c r="B56" s="40" t="str">
        <f>IF(A56="","",VLOOKUP(A56,'TAKIM KAYIT'!$A$6:$J$365,2,FALSE))</f>
        <v/>
      </c>
      <c r="C56" s="62" t="str">
        <f>IF(A56="","",VLOOKUP(A56,'TAKIM KAYIT'!$A$6:$J$365,3,FALSE))</f>
        <v/>
      </c>
      <c r="D56" s="42" t="str">
        <f>IF(ISERROR(VLOOKUP($C56,'START LİSTE'!$B$6:$G$1026,2,0)),"",VLOOKUP($C56,'START LİSTE'!$B$6:$G$1026,2,0))</f>
        <v/>
      </c>
      <c r="E56" s="43" t="str">
        <f>IF(ISERROR(VLOOKUP($C56,'START LİSTE'!$B$6:$G$1026,4,0)),"",VLOOKUP($C56,'START LİSTE'!$B$6:$G$1026,4,0))</f>
        <v/>
      </c>
      <c r="F56" s="108" t="str">
        <f>IF(ISERROR(VLOOKUP($C56,'FERDİ SONUÇ'!$B$6:$H$1027,6,0)),"",VLOOKUP($C56,'FERDİ SONUÇ'!$B$6:$H$1027,6,0))</f>
        <v/>
      </c>
      <c r="G56" s="45" t="str">
        <f>IF(OR(E56="",F56="DQ", F56="DNF", F56="DNS", F56=""),"-",VLOOKUP(C56,'FERDİ SONUÇ'!$B$6:$H$1027,7,0))</f>
        <v>-</v>
      </c>
      <c r="H56" s="58" t="str">
        <f>IF(A56="","",VLOOKUP(A56,'TAKIM KAYIT'!$A$6:$K$365,10,FALSE))</f>
        <v/>
      </c>
    </row>
    <row r="57" spans="1:8" ht="12.75" customHeight="1" x14ac:dyDescent="0.2">
      <c r="A57" s="38"/>
      <c r="B57" s="40"/>
      <c r="C57" s="62" t="str">
        <f>IF(A56="","",INDEX('TAKIM KAYIT'!$C$6:$C$365,MATCH(C56,'TAKIM KAYIT'!$C$6:$C$365,0)+1))</f>
        <v/>
      </c>
      <c r="D57" s="42" t="str">
        <f>IF(ISERROR(VLOOKUP($C57,'START LİSTE'!$B$6:$G$1026,2,0)),"",VLOOKUP($C57,'START LİSTE'!$B$6:$G$1026,2,0))</f>
        <v/>
      </c>
      <c r="E57" s="43" t="str">
        <f>IF(ISERROR(VLOOKUP($C57,'START LİSTE'!$B$6:$G$1026,4,0)),"",VLOOKUP($C57,'START LİSTE'!$B$6:$G$1026,4,0))</f>
        <v/>
      </c>
      <c r="F57" s="108" t="str">
        <f>IF(ISERROR(VLOOKUP($C57,'FERDİ SONUÇ'!$B$6:$H$1027,6,0)),"",VLOOKUP($C57,'FERDİ SONUÇ'!$B$6:$H$1027,6,0))</f>
        <v/>
      </c>
      <c r="G57" s="45" t="str">
        <f>IF(OR(E57="",F57="DQ", F57="DNF", F57="DNS", F57=""),"-",VLOOKUP(C57,'FERDİ SONUÇ'!$B$6:$H$1027,7,0))</f>
        <v>-</v>
      </c>
      <c r="H57" s="39"/>
    </row>
    <row r="58" spans="1:8" ht="12.75" customHeight="1" x14ac:dyDescent="0.2">
      <c r="A58" s="38"/>
      <c r="B58" s="40"/>
      <c r="C58" s="62" t="str">
        <f>IF(A56="","",INDEX('TAKIM KAYIT'!$C$6:$C$365,MATCH(C56,'TAKIM KAYIT'!$C$6:$C$365,0)+2))</f>
        <v/>
      </c>
      <c r="D58" s="42" t="str">
        <f>IF(ISERROR(VLOOKUP($C58,'START LİSTE'!$B$6:$G$1026,2,0)),"",VLOOKUP($C58,'START LİSTE'!$B$6:$G$1026,2,0))</f>
        <v/>
      </c>
      <c r="E58" s="43" t="str">
        <f>IF(ISERROR(VLOOKUP($C58,'START LİSTE'!$B$6:$G$1026,4,0)),"",VLOOKUP($C58,'START LİSTE'!$B$6:$G$1026,4,0))</f>
        <v/>
      </c>
      <c r="F58" s="108" t="str">
        <f>IF(ISERROR(VLOOKUP($C58,'FERDİ SONUÇ'!$B$6:$H$1027,6,0)),"",VLOOKUP($C58,'FERDİ SONUÇ'!$B$6:$H$1027,6,0))</f>
        <v/>
      </c>
      <c r="G58" s="45" t="str">
        <f>IF(OR(E58="",F58="DQ", F58="DNF", F58="DNS", F58=""),"-",VLOOKUP(C58,'FERDİ SONUÇ'!$B$6:$H$1027,7,0))</f>
        <v>-</v>
      </c>
      <c r="H58" s="39"/>
    </row>
    <row r="59" spans="1:8" ht="12.75" customHeight="1" x14ac:dyDescent="0.2">
      <c r="A59" s="46"/>
      <c r="B59" s="48"/>
      <c r="C59" s="64" t="str">
        <f>IF(A56="","",INDEX('TAKIM KAYIT'!$C$6:$C$365,MATCH(C56,'TAKIM KAYIT'!$C$6:$C$365,0)+3))</f>
        <v/>
      </c>
      <c r="D59" s="49" t="str">
        <f>IF(ISERROR(VLOOKUP($C59,'START LİSTE'!$B$6:$G$1026,2,0)),"",VLOOKUP($C59,'START LİSTE'!$B$6:$G$1026,2,0))</f>
        <v/>
      </c>
      <c r="E59" s="50" t="str">
        <f>IF(ISERROR(VLOOKUP($C59,'START LİSTE'!$B$6:$G$1026,4,0)),"",VLOOKUP($C59,'START LİSTE'!$B$6:$G$1026,4,0))</f>
        <v/>
      </c>
      <c r="F59" s="109" t="str">
        <f>IF(ISERROR(VLOOKUP($C59,'FERDİ SONUÇ'!$B$6:$H$1027,6,0)),"",VLOOKUP($C59,'FERDİ SONUÇ'!$B$6:$H$1027,6,0))</f>
        <v/>
      </c>
      <c r="G59" s="52" t="str">
        <f>IF(OR(E59="",F59="DQ", F59="DNF", F59="DNS", F59=""),"-",VLOOKUP(C59,'FERDİ SONUÇ'!$B$6:$H$1027,7,0))</f>
        <v>-</v>
      </c>
      <c r="H59" s="47"/>
    </row>
    <row r="60" spans="1:8" ht="12.75" customHeight="1" x14ac:dyDescent="0.2">
      <c r="A60" s="28"/>
      <c r="B60" s="30"/>
      <c r="C60" s="60" t="str">
        <f>IF(A62="","",INDEX('TAKIM KAYIT'!$C$6:$C$365,MATCH(C62,'TAKIM KAYIT'!$C$6:$C$365,0)-2))</f>
        <v/>
      </c>
      <c r="D60" s="32" t="str">
        <f>IF(ISERROR(VLOOKUP($C60,'START LİSTE'!$B$6:$G$1026,2,0)),"",VLOOKUP($C60,'START LİSTE'!$B$6:$G$1026,2,0))</f>
        <v/>
      </c>
      <c r="E60" s="33" t="str">
        <f>IF(ISERROR(VLOOKUP($C60,'START LİSTE'!$B$6:$G$1026,4,0)),"",VLOOKUP($C60,'START LİSTE'!$B$6:$G$1026,4,0))</f>
        <v/>
      </c>
      <c r="F60" s="107" t="str">
        <f>IF(ISERROR(VLOOKUP($C60,'FERDİ SONUÇ'!$B$6:$H$1027,6,0)),"",VLOOKUP($C60,'FERDİ SONUÇ'!$B$6:$H$1027,6,0))</f>
        <v/>
      </c>
      <c r="G60" s="35" t="str">
        <f>IF(OR(E60="",F60="DQ", F60="DNF", F60="DNS", F60=""),"-",VLOOKUP(C60,'FERDİ SONUÇ'!$B$6:$H$1027,7,0))</f>
        <v>-</v>
      </c>
      <c r="H60" s="29"/>
    </row>
    <row r="61" spans="1:8" ht="12.75" customHeight="1" x14ac:dyDescent="0.2">
      <c r="A61" s="38"/>
      <c r="B61" s="40"/>
      <c r="C61" s="62" t="str">
        <f>IF(A62="","",INDEX('TAKIM KAYIT'!$C$6:$C$365,MATCH(C62,'TAKIM KAYIT'!$C$6:$C$365,0)-1))</f>
        <v/>
      </c>
      <c r="D61" s="42" t="str">
        <f>IF(ISERROR(VLOOKUP($C61,'START LİSTE'!$B$6:$G$1026,2,0)),"",VLOOKUP($C61,'START LİSTE'!$B$6:$G$1026,2,0))</f>
        <v/>
      </c>
      <c r="E61" s="43" t="str">
        <f>IF(ISERROR(VLOOKUP($C61,'START LİSTE'!$B$6:$G$1026,4,0)),"",VLOOKUP($C61,'START LİSTE'!$B$6:$G$1026,4,0))</f>
        <v/>
      </c>
      <c r="F61" s="108" t="str">
        <f>IF(ISERROR(VLOOKUP($C61,'FERDİ SONUÇ'!$B$6:$H$1027,6,0)),"",VLOOKUP($C61,'FERDİ SONUÇ'!$B$6:$H$1027,6,0))</f>
        <v/>
      </c>
      <c r="G61" s="45" t="str">
        <f>IF(OR(E61="",F61="DQ", F61="DNF", F61="DNS", F61=""),"-",VLOOKUP(C61,'FERDİ SONUÇ'!$B$6:$H$1027,7,0))</f>
        <v>-</v>
      </c>
      <c r="H61" s="39"/>
    </row>
    <row r="62" spans="1:8" ht="12.75" customHeight="1" x14ac:dyDescent="0.2">
      <c r="A62" s="67" t="str">
        <f>IF(ISERROR(SMALL('TAKIM KAYIT'!$A$6:$A$365,10)),"",SMALL('TAKIM KAYIT'!$A$6:$A$365,10))</f>
        <v/>
      </c>
      <c r="B62" s="40" t="str">
        <f>IF(A62="","",VLOOKUP(A62,'TAKIM KAYIT'!$A$6:$J$365,2,FALSE))</f>
        <v/>
      </c>
      <c r="C62" s="62" t="str">
        <f>IF(A62="","",VLOOKUP(A62,'TAKIM KAYIT'!$A$6:$J$365,3,FALSE))</f>
        <v/>
      </c>
      <c r="D62" s="42" t="str">
        <f>IF(ISERROR(VLOOKUP($C62,'START LİSTE'!$B$6:$G$1026,2,0)),"",VLOOKUP($C62,'START LİSTE'!$B$6:$G$1026,2,0))</f>
        <v/>
      </c>
      <c r="E62" s="43" t="str">
        <f>IF(ISERROR(VLOOKUP($C62,'START LİSTE'!$B$6:$G$1026,4,0)),"",VLOOKUP($C62,'START LİSTE'!$B$6:$G$1026,4,0))</f>
        <v/>
      </c>
      <c r="F62" s="108" t="str">
        <f>IF(ISERROR(VLOOKUP($C62,'FERDİ SONUÇ'!$B$6:$H$1027,6,0)),"",VLOOKUP($C62,'FERDİ SONUÇ'!$B$6:$H$1027,6,0))</f>
        <v/>
      </c>
      <c r="G62" s="45" t="str">
        <f>IF(OR(E62="",F62="DQ", F62="DNF", F62="DNS", F62=""),"-",VLOOKUP(C62,'FERDİ SONUÇ'!$B$6:$H$1027,7,0))</f>
        <v>-</v>
      </c>
      <c r="H62" s="58" t="str">
        <f>IF(A62="","",VLOOKUP(A62,'TAKIM KAYIT'!$A$6:$K$365,10,FALSE))</f>
        <v/>
      </c>
    </row>
    <row r="63" spans="1:8" ht="12.75" customHeight="1" x14ac:dyDescent="0.2">
      <c r="A63" s="38"/>
      <c r="B63" s="40"/>
      <c r="C63" s="62" t="str">
        <f>IF(A62="","",INDEX('TAKIM KAYIT'!$C$6:$C$365,MATCH(C62,'TAKIM KAYIT'!$C$6:$C$365,0)+1))</f>
        <v/>
      </c>
      <c r="D63" s="42" t="str">
        <f>IF(ISERROR(VLOOKUP($C63,'START LİSTE'!$B$6:$G$1026,2,0)),"",VLOOKUP($C63,'START LİSTE'!$B$6:$G$1026,2,0))</f>
        <v/>
      </c>
      <c r="E63" s="43" t="str">
        <f>IF(ISERROR(VLOOKUP($C63,'START LİSTE'!$B$6:$G$1026,4,0)),"",VLOOKUP($C63,'START LİSTE'!$B$6:$G$1026,4,0))</f>
        <v/>
      </c>
      <c r="F63" s="108" t="str">
        <f>IF(ISERROR(VLOOKUP($C63,'FERDİ SONUÇ'!$B$6:$H$1027,6,0)),"",VLOOKUP($C63,'FERDİ SONUÇ'!$B$6:$H$1027,6,0))</f>
        <v/>
      </c>
      <c r="G63" s="45" t="str">
        <f>IF(OR(E63="",F63="DQ", F63="DNF", F63="DNS", F63=""),"-",VLOOKUP(C63,'FERDİ SONUÇ'!$B$6:$H$1027,7,0))</f>
        <v>-</v>
      </c>
      <c r="H63" s="39"/>
    </row>
    <row r="64" spans="1:8" ht="12.75" customHeight="1" x14ac:dyDescent="0.2">
      <c r="A64" s="38"/>
      <c r="B64" s="40"/>
      <c r="C64" s="62" t="str">
        <f>IF(A62="","",INDEX('TAKIM KAYIT'!$C$6:$C$365,MATCH(C62,'TAKIM KAYIT'!$C$6:$C$365,0)+2))</f>
        <v/>
      </c>
      <c r="D64" s="42" t="str">
        <f>IF(ISERROR(VLOOKUP($C64,'START LİSTE'!$B$6:$G$1026,2,0)),"",VLOOKUP($C64,'START LİSTE'!$B$6:$G$1026,2,0))</f>
        <v/>
      </c>
      <c r="E64" s="43" t="str">
        <f>IF(ISERROR(VLOOKUP($C64,'START LİSTE'!$B$6:$G$1026,4,0)),"",VLOOKUP($C64,'START LİSTE'!$B$6:$G$1026,4,0))</f>
        <v/>
      </c>
      <c r="F64" s="108" t="str">
        <f>IF(ISERROR(VLOOKUP($C64,'FERDİ SONUÇ'!$B$6:$H$1027,6,0)),"",VLOOKUP($C64,'FERDİ SONUÇ'!$B$6:$H$1027,6,0))</f>
        <v/>
      </c>
      <c r="G64" s="45" t="str">
        <f>IF(OR(E64="",F64="DQ", F64="DNF", F64="DNS", F64=""),"-",VLOOKUP(C64,'FERDİ SONUÇ'!$B$6:$H$1027,7,0))</f>
        <v>-</v>
      </c>
      <c r="H64" s="39"/>
    </row>
    <row r="65" spans="1:8" ht="12.75" customHeight="1" x14ac:dyDescent="0.2">
      <c r="A65" s="46"/>
      <c r="B65" s="48"/>
      <c r="C65" s="64" t="str">
        <f>IF(A62="","",INDEX('TAKIM KAYIT'!$C$6:$C$365,MATCH(C62,'TAKIM KAYIT'!$C$6:$C$365,0)+3))</f>
        <v/>
      </c>
      <c r="D65" s="49" t="str">
        <f>IF(ISERROR(VLOOKUP($C65,'START LİSTE'!$B$6:$G$1026,2,0)),"",VLOOKUP($C65,'START LİSTE'!$B$6:$G$1026,2,0))</f>
        <v/>
      </c>
      <c r="E65" s="50" t="str">
        <f>IF(ISERROR(VLOOKUP($C65,'START LİSTE'!$B$6:$G$1026,4,0)),"",VLOOKUP($C65,'START LİSTE'!$B$6:$G$1026,4,0))</f>
        <v/>
      </c>
      <c r="F65" s="109" t="str">
        <f>IF(ISERROR(VLOOKUP($C65,'FERDİ SONUÇ'!$B$6:$H$1027,6,0)),"",VLOOKUP($C65,'FERDİ SONUÇ'!$B$6:$H$1027,6,0))</f>
        <v/>
      </c>
      <c r="G65" s="52" t="str">
        <f>IF(OR(E65="",F65="DQ", F65="DNF", F65="DNS", F65=""),"-",VLOOKUP(C65,'FERDİ SONUÇ'!$B$6:$H$1027,7,0))</f>
        <v>-</v>
      </c>
      <c r="H65" s="47"/>
    </row>
    <row r="66" spans="1:8" ht="12.75" customHeight="1" x14ac:dyDescent="0.2">
      <c r="A66" s="28"/>
      <c r="B66" s="30"/>
      <c r="C66" s="60" t="str">
        <f>IF(A68="","",INDEX('TAKIM KAYIT'!$C$6:$C$365,MATCH(C68,'TAKIM KAYIT'!$C$6:$C$365,0)-2))</f>
        <v/>
      </c>
      <c r="D66" s="32" t="str">
        <f>IF(ISERROR(VLOOKUP($C66,'START LİSTE'!$B$6:$G$1026,2,0)),"",VLOOKUP($C66,'START LİSTE'!$B$6:$G$1026,2,0))</f>
        <v/>
      </c>
      <c r="E66" s="33" t="str">
        <f>IF(ISERROR(VLOOKUP($C66,'START LİSTE'!$B$6:$G$1026,4,0)),"",VLOOKUP($C66,'START LİSTE'!$B$6:$G$1026,4,0))</f>
        <v/>
      </c>
      <c r="F66" s="107" t="str">
        <f>IF(ISERROR(VLOOKUP($C66,'FERDİ SONUÇ'!$B$6:$H$1027,6,0)),"",VLOOKUP($C66,'FERDİ SONUÇ'!$B$6:$H$1027,6,0))</f>
        <v/>
      </c>
      <c r="G66" s="35" t="str">
        <f>IF(OR(E66="",F66="DQ", F66="DNF", F66="DNS", F66=""),"-",VLOOKUP(C66,'FERDİ SONUÇ'!$B$6:$H$1027,7,0))</f>
        <v>-</v>
      </c>
      <c r="H66" s="29"/>
    </row>
    <row r="67" spans="1:8" ht="12.75" customHeight="1" x14ac:dyDescent="0.2">
      <c r="A67" s="38"/>
      <c r="B67" s="40"/>
      <c r="C67" s="62" t="str">
        <f>IF(A68="","",INDEX('TAKIM KAYIT'!$C$6:$C$365,MATCH(C68,'TAKIM KAYIT'!$C$6:$C$365,0)-1))</f>
        <v/>
      </c>
      <c r="D67" s="42" t="str">
        <f>IF(ISERROR(VLOOKUP($C67,'START LİSTE'!$B$6:$G$1026,2,0)),"",VLOOKUP($C67,'START LİSTE'!$B$6:$G$1026,2,0))</f>
        <v/>
      </c>
      <c r="E67" s="43" t="str">
        <f>IF(ISERROR(VLOOKUP($C67,'START LİSTE'!$B$6:$G$1026,4,0)),"",VLOOKUP($C67,'START LİSTE'!$B$6:$G$1026,4,0))</f>
        <v/>
      </c>
      <c r="F67" s="108" t="str">
        <f>IF(ISERROR(VLOOKUP($C67,'FERDİ SONUÇ'!$B$6:$H$1027,6,0)),"",VLOOKUP($C67,'FERDİ SONUÇ'!$B$6:$H$1027,6,0))</f>
        <v/>
      </c>
      <c r="G67" s="45" t="str">
        <f>IF(OR(E67="",F67="DQ", F67="DNF", F67="DNS", F67=""),"-",VLOOKUP(C67,'FERDİ SONUÇ'!$B$6:$H$1027,7,0))</f>
        <v>-</v>
      </c>
      <c r="H67" s="39"/>
    </row>
    <row r="68" spans="1:8" ht="12.75" customHeight="1" x14ac:dyDescent="0.2">
      <c r="A68" s="67" t="str">
        <f>IF(ISERROR(SMALL('TAKIM KAYIT'!$A$6:$A$365,11)),"",SMALL('TAKIM KAYIT'!$A$6:$A$365,11))</f>
        <v/>
      </c>
      <c r="B68" s="40" t="str">
        <f>IF(A68="","",VLOOKUP(A68,'TAKIM KAYIT'!$A$6:$J$365,2,FALSE))</f>
        <v/>
      </c>
      <c r="C68" s="62" t="str">
        <f>IF(A68="","",VLOOKUP(A68,'TAKIM KAYIT'!$A$6:$J$365,3,FALSE))</f>
        <v/>
      </c>
      <c r="D68" s="42" t="str">
        <f>IF(ISERROR(VLOOKUP($C68,'START LİSTE'!$B$6:$G$1026,2,0)),"",VLOOKUP($C68,'START LİSTE'!$B$6:$G$1026,2,0))</f>
        <v/>
      </c>
      <c r="E68" s="43" t="str">
        <f>IF(ISERROR(VLOOKUP($C68,'START LİSTE'!$B$6:$G$1026,4,0)),"",VLOOKUP($C68,'START LİSTE'!$B$6:$G$1026,4,0))</f>
        <v/>
      </c>
      <c r="F68" s="108" t="str">
        <f>IF(ISERROR(VLOOKUP($C68,'FERDİ SONUÇ'!$B$6:$H$1027,6,0)),"",VLOOKUP($C68,'FERDİ SONUÇ'!$B$6:$H$1027,6,0))</f>
        <v/>
      </c>
      <c r="G68" s="45" t="str">
        <f>IF(OR(E68="",F68="DQ", F68="DNF", F68="DNS", F68=""),"-",VLOOKUP(C68,'FERDİ SONUÇ'!$B$6:$H$1027,7,0))</f>
        <v>-</v>
      </c>
      <c r="H68" s="58" t="str">
        <f>IF(A68="","",VLOOKUP(A68,'TAKIM KAYIT'!$A$6:$K$365,10,FALSE))</f>
        <v/>
      </c>
    </row>
    <row r="69" spans="1:8" ht="12.75" customHeight="1" x14ac:dyDescent="0.2">
      <c r="A69" s="38"/>
      <c r="B69" s="40"/>
      <c r="C69" s="62" t="str">
        <f>IF(A68="","",INDEX('TAKIM KAYIT'!$C$6:$C$365,MATCH(C68,'TAKIM KAYIT'!$C$6:$C$365,0)+1))</f>
        <v/>
      </c>
      <c r="D69" s="42" t="str">
        <f>IF(ISERROR(VLOOKUP($C69,'START LİSTE'!$B$6:$G$1026,2,0)),"",VLOOKUP($C69,'START LİSTE'!$B$6:$G$1026,2,0))</f>
        <v/>
      </c>
      <c r="E69" s="43" t="str">
        <f>IF(ISERROR(VLOOKUP($C69,'START LİSTE'!$B$6:$G$1026,4,0)),"",VLOOKUP($C69,'START LİSTE'!$B$6:$G$1026,4,0))</f>
        <v/>
      </c>
      <c r="F69" s="108" t="str">
        <f>IF(ISERROR(VLOOKUP($C69,'FERDİ SONUÇ'!$B$6:$H$1027,6,0)),"",VLOOKUP($C69,'FERDİ SONUÇ'!$B$6:$H$1027,6,0))</f>
        <v/>
      </c>
      <c r="G69" s="45" t="str">
        <f>IF(OR(E69="",F69="DQ", F69="DNF", F69="DNS", F69=""),"-",VLOOKUP(C69,'FERDİ SONUÇ'!$B$6:$H$1027,7,0))</f>
        <v>-</v>
      </c>
      <c r="H69" s="39"/>
    </row>
    <row r="70" spans="1:8" ht="12.75" customHeight="1" x14ac:dyDescent="0.2">
      <c r="A70" s="38"/>
      <c r="B70" s="40"/>
      <c r="C70" s="62" t="str">
        <f>IF(A68="","",INDEX('TAKIM KAYIT'!$C$6:$C$365,MATCH(C68,'TAKIM KAYIT'!$C$6:$C$365,0)+2))</f>
        <v/>
      </c>
      <c r="D70" s="42" t="str">
        <f>IF(ISERROR(VLOOKUP($C70,'START LİSTE'!$B$6:$G$1026,2,0)),"",VLOOKUP($C70,'START LİSTE'!$B$6:$G$1026,2,0))</f>
        <v/>
      </c>
      <c r="E70" s="43" t="str">
        <f>IF(ISERROR(VLOOKUP($C70,'START LİSTE'!$B$6:$G$1026,4,0)),"",VLOOKUP($C70,'START LİSTE'!$B$6:$G$1026,4,0))</f>
        <v/>
      </c>
      <c r="F70" s="108" t="str">
        <f>IF(ISERROR(VLOOKUP($C70,'FERDİ SONUÇ'!$B$6:$H$1027,6,0)),"",VLOOKUP($C70,'FERDİ SONUÇ'!$B$6:$H$1027,6,0))</f>
        <v/>
      </c>
      <c r="G70" s="45" t="str">
        <f>IF(OR(E70="",F70="DQ", F70="DNF", F70="DNS", F70=""),"-",VLOOKUP(C70,'FERDİ SONUÇ'!$B$6:$H$1027,7,0))</f>
        <v>-</v>
      </c>
      <c r="H70" s="39"/>
    </row>
    <row r="71" spans="1:8" ht="12.75" customHeight="1" x14ac:dyDescent="0.2">
      <c r="A71" s="46"/>
      <c r="B71" s="48"/>
      <c r="C71" s="64" t="str">
        <f>IF(A68="","",INDEX('TAKIM KAYIT'!$C$6:$C$365,MATCH(C68,'TAKIM KAYIT'!$C$6:$C$365,0)+3))</f>
        <v/>
      </c>
      <c r="D71" s="49" t="str">
        <f>IF(ISERROR(VLOOKUP($C71,'START LİSTE'!$B$6:$G$1026,2,0)),"",VLOOKUP($C71,'START LİSTE'!$B$6:$G$1026,2,0))</f>
        <v/>
      </c>
      <c r="E71" s="50" t="str">
        <f>IF(ISERROR(VLOOKUP($C71,'START LİSTE'!$B$6:$G$1026,4,0)),"",VLOOKUP($C71,'START LİSTE'!$B$6:$G$1026,4,0))</f>
        <v/>
      </c>
      <c r="F71" s="109" t="str">
        <f>IF(ISERROR(VLOOKUP($C71,'FERDİ SONUÇ'!$B$6:$H$1027,6,0)),"",VLOOKUP($C71,'FERDİ SONUÇ'!$B$6:$H$1027,6,0))</f>
        <v/>
      </c>
      <c r="G71" s="52" t="str">
        <f>IF(OR(E71="",F71="DQ", F71="DNF", F71="DNS", F71=""),"-",VLOOKUP(C71,'FERDİ SONUÇ'!$B$6:$H$1027,7,0))</f>
        <v>-</v>
      </c>
      <c r="H71" s="47"/>
    </row>
    <row r="72" spans="1:8" ht="12.75" customHeight="1" x14ac:dyDescent="0.2">
      <c r="A72" s="28"/>
      <c r="B72" s="30"/>
      <c r="C72" s="60" t="str">
        <f>IF(A74="","",INDEX('TAKIM KAYIT'!$C$6:$C$365,MATCH(C74,'TAKIM KAYIT'!$C$6:$C$365,0)-2))</f>
        <v/>
      </c>
      <c r="D72" s="32" t="str">
        <f>IF(ISERROR(VLOOKUP($C72,'START LİSTE'!$B$6:$G$1026,2,0)),"",VLOOKUP($C72,'START LİSTE'!$B$6:$G$1026,2,0))</f>
        <v/>
      </c>
      <c r="E72" s="33" t="str">
        <f>IF(ISERROR(VLOOKUP($C72,'START LİSTE'!$B$6:$G$1026,4,0)),"",VLOOKUP($C72,'START LİSTE'!$B$6:$G$1026,4,0))</f>
        <v/>
      </c>
      <c r="F72" s="107" t="str">
        <f>IF(ISERROR(VLOOKUP($C72,'FERDİ SONUÇ'!$B$6:$H$1027,6,0)),"",VLOOKUP($C72,'FERDİ SONUÇ'!$B$6:$H$1027,6,0))</f>
        <v/>
      </c>
      <c r="G72" s="35" t="str">
        <f>IF(OR(E72="",F72="DQ", F72="DNF", F72="DNS", F72=""),"-",VLOOKUP(C72,'FERDİ SONUÇ'!$B$6:$H$1027,7,0))</f>
        <v>-</v>
      </c>
      <c r="H72" s="29"/>
    </row>
    <row r="73" spans="1:8" ht="12.75" customHeight="1" x14ac:dyDescent="0.2">
      <c r="A73" s="38"/>
      <c r="B73" s="40"/>
      <c r="C73" s="62" t="str">
        <f>IF(A74="","",INDEX('TAKIM KAYIT'!$C$6:$C$365,MATCH(C74,'TAKIM KAYIT'!$C$6:$C$365,0)-1))</f>
        <v/>
      </c>
      <c r="D73" s="42" t="str">
        <f>IF(ISERROR(VLOOKUP($C73,'START LİSTE'!$B$6:$G$1026,2,0)),"",VLOOKUP($C73,'START LİSTE'!$B$6:$G$1026,2,0))</f>
        <v/>
      </c>
      <c r="E73" s="43" t="str">
        <f>IF(ISERROR(VLOOKUP($C73,'START LİSTE'!$B$6:$G$1026,4,0)),"",VLOOKUP($C73,'START LİSTE'!$B$6:$G$1026,4,0))</f>
        <v/>
      </c>
      <c r="F73" s="108" t="str">
        <f>IF(ISERROR(VLOOKUP($C73,'FERDİ SONUÇ'!$B$6:$H$1027,6,0)),"",VLOOKUP($C73,'FERDİ SONUÇ'!$B$6:$H$1027,6,0))</f>
        <v/>
      </c>
      <c r="G73" s="45" t="str">
        <f>IF(OR(E73="",F73="DQ", F73="DNF", F73="DNS", F73=""),"-",VLOOKUP(C73,'FERDİ SONUÇ'!$B$6:$H$1027,7,0))</f>
        <v>-</v>
      </c>
      <c r="H73" s="39"/>
    </row>
    <row r="74" spans="1:8" ht="12.75" customHeight="1" x14ac:dyDescent="0.2">
      <c r="A74" s="67" t="str">
        <f>IF(ISERROR(SMALL('TAKIM KAYIT'!$A$6:$A$365,12)),"",SMALL('TAKIM KAYIT'!$A$6:$A$365,12))</f>
        <v/>
      </c>
      <c r="B74" s="40" t="str">
        <f>IF(A74="","",VLOOKUP(A74,'TAKIM KAYIT'!$A$6:$J$365,2,FALSE))</f>
        <v/>
      </c>
      <c r="C74" s="62" t="str">
        <f>IF(A74="","",VLOOKUP(A74,'TAKIM KAYIT'!$A$6:$J$365,3,FALSE))</f>
        <v/>
      </c>
      <c r="D74" s="42" t="str">
        <f>IF(ISERROR(VLOOKUP($C74,'START LİSTE'!$B$6:$G$1026,2,0)),"",VLOOKUP($C74,'START LİSTE'!$B$6:$G$1026,2,0))</f>
        <v/>
      </c>
      <c r="E74" s="43" t="str">
        <f>IF(ISERROR(VLOOKUP($C74,'START LİSTE'!$B$6:$G$1026,4,0)),"",VLOOKUP($C74,'START LİSTE'!$B$6:$G$1026,4,0))</f>
        <v/>
      </c>
      <c r="F74" s="108" t="str">
        <f>IF(ISERROR(VLOOKUP($C74,'FERDİ SONUÇ'!$B$6:$H$1027,6,0)),"",VLOOKUP($C74,'FERDİ SONUÇ'!$B$6:$H$1027,6,0))</f>
        <v/>
      </c>
      <c r="G74" s="45" t="str">
        <f>IF(OR(E74="",F74="DQ", F74="DNF", F74="DNS", F74=""),"-",VLOOKUP(C74,'FERDİ SONUÇ'!$B$6:$H$1027,7,0))</f>
        <v>-</v>
      </c>
      <c r="H74" s="58" t="str">
        <f>IF(A74="","",VLOOKUP(A74,'TAKIM KAYIT'!$A$6:$K$365,10,FALSE))</f>
        <v/>
      </c>
    </row>
    <row r="75" spans="1:8" ht="12.75" customHeight="1" x14ac:dyDescent="0.2">
      <c r="A75" s="38"/>
      <c r="B75" s="40"/>
      <c r="C75" s="62" t="str">
        <f>IF(A74="","",INDEX('TAKIM KAYIT'!$C$6:$C$365,MATCH(C74,'TAKIM KAYIT'!$C$6:$C$365,0)+1))</f>
        <v/>
      </c>
      <c r="D75" s="42" t="str">
        <f>IF(ISERROR(VLOOKUP($C75,'START LİSTE'!$B$6:$G$1026,2,0)),"",VLOOKUP($C75,'START LİSTE'!$B$6:$G$1026,2,0))</f>
        <v/>
      </c>
      <c r="E75" s="43" t="str">
        <f>IF(ISERROR(VLOOKUP($C75,'START LİSTE'!$B$6:$G$1026,4,0)),"",VLOOKUP($C75,'START LİSTE'!$B$6:$G$1026,4,0))</f>
        <v/>
      </c>
      <c r="F75" s="108" t="str">
        <f>IF(ISERROR(VLOOKUP($C75,'FERDİ SONUÇ'!$B$6:$H$1027,6,0)),"",VLOOKUP($C75,'FERDİ SONUÇ'!$B$6:$H$1027,6,0))</f>
        <v/>
      </c>
      <c r="G75" s="45" t="str">
        <f>IF(OR(E75="",F75="DQ", F75="DNF", F75="DNS", F75=""),"-",VLOOKUP(C75,'FERDİ SONUÇ'!$B$6:$H$1027,7,0))</f>
        <v>-</v>
      </c>
      <c r="H75" s="39"/>
    </row>
    <row r="76" spans="1:8" ht="12.75" customHeight="1" x14ac:dyDescent="0.2">
      <c r="A76" s="38"/>
      <c r="B76" s="40"/>
      <c r="C76" s="62" t="str">
        <f>IF(A74="","",INDEX('TAKIM KAYIT'!$C$6:$C$365,MATCH(C74,'TAKIM KAYIT'!$C$6:$C$365,0)+2))</f>
        <v/>
      </c>
      <c r="D76" s="42" t="str">
        <f>IF(ISERROR(VLOOKUP($C76,'START LİSTE'!$B$6:$G$1026,2,0)),"",VLOOKUP($C76,'START LİSTE'!$B$6:$G$1026,2,0))</f>
        <v/>
      </c>
      <c r="E76" s="43" t="str">
        <f>IF(ISERROR(VLOOKUP($C76,'START LİSTE'!$B$6:$G$1026,4,0)),"",VLOOKUP($C76,'START LİSTE'!$B$6:$G$1026,4,0))</f>
        <v/>
      </c>
      <c r="F76" s="108" t="str">
        <f>IF(ISERROR(VLOOKUP($C76,'FERDİ SONUÇ'!$B$6:$H$1027,6,0)),"",VLOOKUP($C76,'FERDİ SONUÇ'!$B$6:$H$1027,6,0))</f>
        <v/>
      </c>
      <c r="G76" s="45" t="str">
        <f>IF(OR(E76="",F76="DQ", F76="DNF", F76="DNS", F76=""),"-",VLOOKUP(C76,'FERDİ SONUÇ'!$B$6:$H$1027,7,0))</f>
        <v>-</v>
      </c>
      <c r="H76" s="39"/>
    </row>
    <row r="77" spans="1:8" ht="12.75" customHeight="1" x14ac:dyDescent="0.2">
      <c r="A77" s="46"/>
      <c r="B77" s="48"/>
      <c r="C77" s="64" t="str">
        <f>IF(A74="","",INDEX('TAKIM KAYIT'!$C$6:$C$365,MATCH(C74,'TAKIM KAYIT'!$C$6:$C$365,0)+3))</f>
        <v/>
      </c>
      <c r="D77" s="49" t="str">
        <f>IF(ISERROR(VLOOKUP($C77,'START LİSTE'!$B$6:$G$1026,2,0)),"",VLOOKUP($C77,'START LİSTE'!$B$6:$G$1026,2,0))</f>
        <v/>
      </c>
      <c r="E77" s="50" t="str">
        <f>IF(ISERROR(VLOOKUP($C77,'START LİSTE'!$B$6:$G$1026,4,0)),"",VLOOKUP($C77,'START LİSTE'!$B$6:$G$1026,4,0))</f>
        <v/>
      </c>
      <c r="F77" s="109" t="str">
        <f>IF(ISERROR(VLOOKUP($C77,'FERDİ SONUÇ'!$B$6:$H$1027,6,0)),"",VLOOKUP($C77,'FERDİ SONUÇ'!$B$6:$H$1027,6,0))</f>
        <v/>
      </c>
      <c r="G77" s="52" t="str">
        <f>IF(OR(E77="",F77="DQ", F77="DNF", F77="DNS", F77=""),"-",VLOOKUP(C77,'FERDİ SONUÇ'!$B$6:$H$1027,7,0))</f>
        <v>-</v>
      </c>
      <c r="H77" s="47"/>
    </row>
    <row r="78" spans="1:8" ht="12.75" customHeight="1" x14ac:dyDescent="0.2">
      <c r="A78" s="28"/>
      <c r="B78" s="30"/>
      <c r="C78" s="60" t="str">
        <f>IF(A80="","",INDEX('TAKIM KAYIT'!$C$6:$C$365,MATCH(C80,'TAKIM KAYIT'!$C$6:$C$365,0)-2))</f>
        <v/>
      </c>
      <c r="D78" s="32" t="str">
        <f>IF(ISERROR(VLOOKUP($C78,'START LİSTE'!$B$6:$G$1026,2,0)),"",VLOOKUP($C78,'START LİSTE'!$B$6:$G$1026,2,0))</f>
        <v/>
      </c>
      <c r="E78" s="33" t="str">
        <f>IF(ISERROR(VLOOKUP($C78,'START LİSTE'!$B$6:$G$1026,4,0)),"",VLOOKUP($C78,'START LİSTE'!$B$6:$G$1026,4,0))</f>
        <v/>
      </c>
      <c r="F78" s="107" t="str">
        <f>IF(ISERROR(VLOOKUP($C78,'FERDİ SONUÇ'!$B$6:$H$1027,6,0)),"",VLOOKUP($C78,'FERDİ SONUÇ'!$B$6:$H$1027,6,0))</f>
        <v/>
      </c>
      <c r="G78" s="35" t="str">
        <f>IF(OR(E78="",F78="DQ", F78="DNF", F78="DNS", F78=""),"-",VLOOKUP(C78,'FERDİ SONUÇ'!$B$6:$H$1027,7,0))</f>
        <v>-</v>
      </c>
      <c r="H78" s="29"/>
    </row>
    <row r="79" spans="1:8" ht="12.75" customHeight="1" x14ac:dyDescent="0.2">
      <c r="A79" s="38"/>
      <c r="B79" s="40"/>
      <c r="C79" s="62" t="str">
        <f>IF(A80="","",INDEX('TAKIM KAYIT'!$C$6:$C$365,MATCH(C80,'TAKIM KAYIT'!$C$6:$C$365,0)-1))</f>
        <v/>
      </c>
      <c r="D79" s="42" t="str">
        <f>IF(ISERROR(VLOOKUP($C79,'START LİSTE'!$B$6:$G$1026,2,0)),"",VLOOKUP($C79,'START LİSTE'!$B$6:$G$1026,2,0))</f>
        <v/>
      </c>
      <c r="E79" s="43" t="str">
        <f>IF(ISERROR(VLOOKUP($C79,'START LİSTE'!$B$6:$G$1026,4,0)),"",VLOOKUP($C79,'START LİSTE'!$B$6:$G$1026,4,0))</f>
        <v/>
      </c>
      <c r="F79" s="108" t="str">
        <f>IF(ISERROR(VLOOKUP($C79,'FERDİ SONUÇ'!$B$6:$H$1027,6,0)),"",VLOOKUP($C79,'FERDİ SONUÇ'!$B$6:$H$1027,6,0))</f>
        <v/>
      </c>
      <c r="G79" s="45" t="str">
        <f>IF(OR(E79="",F79="DQ", F79="DNF", F79="DNS", F79=""),"-",VLOOKUP(C79,'FERDİ SONUÇ'!$B$6:$H$1027,7,0))</f>
        <v>-</v>
      </c>
      <c r="H79" s="39"/>
    </row>
    <row r="80" spans="1:8" ht="12.75" customHeight="1" x14ac:dyDescent="0.2">
      <c r="A80" s="67" t="str">
        <f>IF(ISERROR(SMALL('TAKIM KAYIT'!$A$6:$A$365,13)),"",SMALL('TAKIM KAYIT'!$A$6:$A$365,13))</f>
        <v/>
      </c>
      <c r="B80" s="40" t="str">
        <f>IF(A80="","",VLOOKUP(A80,'TAKIM KAYIT'!$A$6:$J$365,2,FALSE))</f>
        <v/>
      </c>
      <c r="C80" s="62" t="str">
        <f>IF(A80="","",VLOOKUP(A80,'TAKIM KAYIT'!$A$6:$J$365,3,FALSE))</f>
        <v/>
      </c>
      <c r="D80" s="42" t="str">
        <f>IF(ISERROR(VLOOKUP($C80,'START LİSTE'!$B$6:$G$1026,2,0)),"",VLOOKUP($C80,'START LİSTE'!$B$6:$G$1026,2,0))</f>
        <v/>
      </c>
      <c r="E80" s="43" t="str">
        <f>IF(ISERROR(VLOOKUP($C80,'START LİSTE'!$B$6:$G$1026,4,0)),"",VLOOKUP($C80,'START LİSTE'!$B$6:$G$1026,4,0))</f>
        <v/>
      </c>
      <c r="F80" s="108" t="str">
        <f>IF(ISERROR(VLOOKUP($C80,'FERDİ SONUÇ'!$B$6:$H$1027,6,0)),"",VLOOKUP($C80,'FERDİ SONUÇ'!$B$6:$H$1027,6,0))</f>
        <v/>
      </c>
      <c r="G80" s="45" t="str">
        <f>IF(OR(E80="",F80="DQ", F80="DNF", F80="DNS", F80=""),"-",VLOOKUP(C80,'FERDİ SONUÇ'!$B$6:$H$1027,7,0))</f>
        <v>-</v>
      </c>
      <c r="H80" s="58" t="str">
        <f>IF(A80="","",VLOOKUP(A80,'TAKIM KAYIT'!$A$6:$K$365,10,FALSE))</f>
        <v/>
      </c>
    </row>
    <row r="81" spans="1:8" ht="12.75" customHeight="1" x14ac:dyDescent="0.2">
      <c r="A81" s="38"/>
      <c r="B81" s="40"/>
      <c r="C81" s="62" t="str">
        <f>IF(A80="","",INDEX('TAKIM KAYIT'!$C$6:$C$365,MATCH(C80,'TAKIM KAYIT'!$C$6:$C$365,0)+1))</f>
        <v/>
      </c>
      <c r="D81" s="42" t="str">
        <f>IF(ISERROR(VLOOKUP($C81,'START LİSTE'!$B$6:$G$1026,2,0)),"",VLOOKUP($C81,'START LİSTE'!$B$6:$G$1026,2,0))</f>
        <v/>
      </c>
      <c r="E81" s="43" t="str">
        <f>IF(ISERROR(VLOOKUP($C81,'START LİSTE'!$B$6:$G$1026,4,0)),"",VLOOKUP($C81,'START LİSTE'!$B$6:$G$1026,4,0))</f>
        <v/>
      </c>
      <c r="F81" s="108" t="str">
        <f>IF(ISERROR(VLOOKUP($C81,'FERDİ SONUÇ'!$B$6:$H$1027,6,0)),"",VLOOKUP($C81,'FERDİ SONUÇ'!$B$6:$H$1027,6,0))</f>
        <v/>
      </c>
      <c r="G81" s="45" t="str">
        <f>IF(OR(E81="",F81="DQ", F81="DNF", F81="DNS", F81=""),"-",VLOOKUP(C81,'FERDİ SONUÇ'!$B$6:$H$1027,7,0))</f>
        <v>-</v>
      </c>
      <c r="H81" s="39"/>
    </row>
    <row r="82" spans="1:8" ht="12.75" customHeight="1" x14ac:dyDescent="0.2">
      <c r="A82" s="38"/>
      <c r="B82" s="40"/>
      <c r="C82" s="62" t="str">
        <f>IF(A80="","",INDEX('TAKIM KAYIT'!$C$6:$C$365,MATCH(C80,'TAKIM KAYIT'!$C$6:$C$365,0)+2))</f>
        <v/>
      </c>
      <c r="D82" s="42" t="str">
        <f>IF(ISERROR(VLOOKUP($C82,'START LİSTE'!$B$6:$G$1026,2,0)),"",VLOOKUP($C82,'START LİSTE'!$B$6:$G$1026,2,0))</f>
        <v/>
      </c>
      <c r="E82" s="43" t="str">
        <f>IF(ISERROR(VLOOKUP($C82,'START LİSTE'!$B$6:$G$1026,4,0)),"",VLOOKUP($C82,'START LİSTE'!$B$6:$G$1026,4,0))</f>
        <v/>
      </c>
      <c r="F82" s="108" t="str">
        <f>IF(ISERROR(VLOOKUP($C82,'FERDİ SONUÇ'!$B$6:$H$1027,6,0)),"",VLOOKUP($C82,'FERDİ SONUÇ'!$B$6:$H$1027,6,0))</f>
        <v/>
      </c>
      <c r="G82" s="45" t="str">
        <f>IF(OR(E82="",F82="DQ", F82="DNF", F82="DNS", F82=""),"-",VLOOKUP(C82,'FERDİ SONUÇ'!$B$6:$H$1027,7,0))</f>
        <v>-</v>
      </c>
      <c r="H82" s="39"/>
    </row>
    <row r="83" spans="1:8" ht="12.75" customHeight="1" x14ac:dyDescent="0.2">
      <c r="A83" s="46"/>
      <c r="B83" s="48"/>
      <c r="C83" s="64" t="str">
        <f>IF(A80="","",INDEX('TAKIM KAYIT'!$C$6:$C$365,MATCH(C80,'TAKIM KAYIT'!$C$6:$C$365,0)+3))</f>
        <v/>
      </c>
      <c r="D83" s="49" t="str">
        <f>IF(ISERROR(VLOOKUP($C83,'START LİSTE'!$B$6:$G$1026,2,0)),"",VLOOKUP($C83,'START LİSTE'!$B$6:$G$1026,2,0))</f>
        <v/>
      </c>
      <c r="E83" s="50" t="str">
        <f>IF(ISERROR(VLOOKUP($C83,'START LİSTE'!$B$6:$G$1026,4,0)),"",VLOOKUP($C83,'START LİSTE'!$B$6:$G$1026,4,0))</f>
        <v/>
      </c>
      <c r="F83" s="109" t="str">
        <f>IF(ISERROR(VLOOKUP($C83,'FERDİ SONUÇ'!$B$6:$H$1027,6,0)),"",VLOOKUP($C83,'FERDİ SONUÇ'!$B$6:$H$1027,6,0))</f>
        <v/>
      </c>
      <c r="G83" s="52" t="str">
        <f>IF(OR(E83="",F83="DQ", F83="DNF", F83="DNS", F83=""),"-",VLOOKUP(C83,'FERDİ SONUÇ'!$B$6:$H$1027,7,0))</f>
        <v>-</v>
      </c>
      <c r="H83" s="47"/>
    </row>
    <row r="84" spans="1:8" ht="12.75" customHeight="1" x14ac:dyDescent="0.2">
      <c r="A84" s="28"/>
      <c r="B84" s="30"/>
      <c r="C84" s="60" t="str">
        <f>IF(A86="","",INDEX('TAKIM KAYIT'!$C$6:$C$365,MATCH(C86,'TAKIM KAYIT'!$C$6:$C$365,0)-2))</f>
        <v/>
      </c>
      <c r="D84" s="32" t="str">
        <f>IF(ISERROR(VLOOKUP($C84,'START LİSTE'!$B$6:$G$1026,2,0)),"",VLOOKUP($C84,'START LİSTE'!$B$6:$G$1026,2,0))</f>
        <v/>
      </c>
      <c r="E84" s="33" t="str">
        <f>IF(ISERROR(VLOOKUP($C84,'START LİSTE'!$B$6:$G$1026,4,0)),"",VLOOKUP($C84,'START LİSTE'!$B$6:$G$1026,4,0))</f>
        <v/>
      </c>
      <c r="F84" s="107" t="str">
        <f>IF(ISERROR(VLOOKUP($C84,'FERDİ SONUÇ'!$B$6:$H$1027,6,0)),"",VLOOKUP($C84,'FERDİ SONUÇ'!$B$6:$H$1027,6,0))</f>
        <v/>
      </c>
      <c r="G84" s="35" t="str">
        <f>IF(OR(E84="",F84="DQ", F84="DNF", F84="DNS", F84=""),"-",VLOOKUP(C84,'FERDİ SONUÇ'!$B$6:$H$1027,7,0))</f>
        <v>-</v>
      </c>
      <c r="H84" s="29"/>
    </row>
    <row r="85" spans="1:8" ht="12.75" customHeight="1" x14ac:dyDescent="0.2">
      <c r="A85" s="38"/>
      <c r="B85" s="40"/>
      <c r="C85" s="62" t="str">
        <f>IF(A86="","",INDEX('TAKIM KAYIT'!$C$6:$C$365,MATCH(C86,'TAKIM KAYIT'!$C$6:$C$365,0)-1))</f>
        <v/>
      </c>
      <c r="D85" s="42" t="str">
        <f>IF(ISERROR(VLOOKUP($C85,'START LİSTE'!$B$6:$G$1026,2,0)),"",VLOOKUP($C85,'START LİSTE'!$B$6:$G$1026,2,0))</f>
        <v/>
      </c>
      <c r="E85" s="43" t="str">
        <f>IF(ISERROR(VLOOKUP($C85,'START LİSTE'!$B$6:$G$1026,4,0)),"",VLOOKUP($C85,'START LİSTE'!$B$6:$G$1026,4,0))</f>
        <v/>
      </c>
      <c r="F85" s="108" t="str">
        <f>IF(ISERROR(VLOOKUP($C85,'FERDİ SONUÇ'!$B$6:$H$1027,6,0)),"",VLOOKUP($C85,'FERDİ SONUÇ'!$B$6:$H$1027,6,0))</f>
        <v/>
      </c>
      <c r="G85" s="45" t="str">
        <f>IF(OR(E85="",F85="DQ", F85="DNF", F85="DNS", F85=""),"-",VLOOKUP(C85,'FERDİ SONUÇ'!$B$6:$H$1027,7,0))</f>
        <v>-</v>
      </c>
      <c r="H85" s="39"/>
    </row>
    <row r="86" spans="1:8" ht="12.75" customHeight="1" x14ac:dyDescent="0.2">
      <c r="A86" s="67" t="str">
        <f>IF(ISERROR(SMALL('TAKIM KAYIT'!$A$6:$A$365,14)),"",SMALL('TAKIM KAYIT'!$A$6:$A$365,14))</f>
        <v/>
      </c>
      <c r="B86" s="40" t="str">
        <f>IF(A86="","",VLOOKUP(A86,'TAKIM KAYIT'!$A$6:$J$365,2,FALSE))</f>
        <v/>
      </c>
      <c r="C86" s="62" t="str">
        <f>IF(A86="","",VLOOKUP(A86,'TAKIM KAYIT'!$A$6:$J$365,3,FALSE))</f>
        <v/>
      </c>
      <c r="D86" s="42" t="str">
        <f>IF(ISERROR(VLOOKUP($C86,'START LİSTE'!$B$6:$G$1026,2,0)),"",VLOOKUP($C86,'START LİSTE'!$B$6:$G$1026,2,0))</f>
        <v/>
      </c>
      <c r="E86" s="43" t="str">
        <f>IF(ISERROR(VLOOKUP($C86,'START LİSTE'!$B$6:$G$1026,4,0)),"",VLOOKUP($C86,'START LİSTE'!$B$6:$G$1026,4,0))</f>
        <v/>
      </c>
      <c r="F86" s="108" t="str">
        <f>IF(ISERROR(VLOOKUP($C86,'FERDİ SONUÇ'!$B$6:$H$1027,6,0)),"",VLOOKUP($C86,'FERDİ SONUÇ'!$B$6:$H$1027,6,0))</f>
        <v/>
      </c>
      <c r="G86" s="45" t="str">
        <f>IF(OR(E86="",F86="DQ", F86="DNF", F86="DNS", F86=""),"-",VLOOKUP(C86,'FERDİ SONUÇ'!$B$6:$H$1027,7,0))</f>
        <v>-</v>
      </c>
      <c r="H86" s="58" t="str">
        <f>IF(A86="","",VLOOKUP(A86,'TAKIM KAYIT'!$A$6:$K$365,10,FALSE))</f>
        <v/>
      </c>
    </row>
    <row r="87" spans="1:8" ht="12.75" customHeight="1" x14ac:dyDescent="0.2">
      <c r="A87" s="38"/>
      <c r="B87" s="40"/>
      <c r="C87" s="62" t="str">
        <f>IF(A86="","",INDEX('TAKIM KAYIT'!$C$6:$C$365,MATCH(C86,'TAKIM KAYIT'!$C$6:$C$365,0)+1))</f>
        <v/>
      </c>
      <c r="D87" s="42" t="str">
        <f>IF(ISERROR(VLOOKUP($C87,'START LİSTE'!$B$6:$G$1026,2,0)),"",VLOOKUP($C87,'START LİSTE'!$B$6:$G$1026,2,0))</f>
        <v/>
      </c>
      <c r="E87" s="43" t="str">
        <f>IF(ISERROR(VLOOKUP($C87,'START LİSTE'!$B$6:$G$1026,4,0)),"",VLOOKUP($C87,'START LİSTE'!$B$6:$G$1026,4,0))</f>
        <v/>
      </c>
      <c r="F87" s="108" t="str">
        <f>IF(ISERROR(VLOOKUP($C87,'FERDİ SONUÇ'!$B$6:$H$1027,6,0)),"",VLOOKUP($C87,'FERDİ SONUÇ'!$B$6:$H$1027,6,0))</f>
        <v/>
      </c>
      <c r="G87" s="45" t="str">
        <f>IF(OR(E87="",F87="DQ", F87="DNF", F87="DNS", F87=""),"-",VLOOKUP(C87,'FERDİ SONUÇ'!$B$6:$H$1027,7,0))</f>
        <v>-</v>
      </c>
      <c r="H87" s="39"/>
    </row>
    <row r="88" spans="1:8" ht="12.75" customHeight="1" x14ac:dyDescent="0.2">
      <c r="A88" s="38"/>
      <c r="B88" s="40"/>
      <c r="C88" s="62" t="str">
        <f>IF(A86="","",INDEX('TAKIM KAYIT'!$C$6:$C$365,MATCH(C86,'TAKIM KAYIT'!$C$6:$C$365,0)+2))</f>
        <v/>
      </c>
      <c r="D88" s="42" t="str">
        <f>IF(ISERROR(VLOOKUP($C88,'START LİSTE'!$B$6:$G$1026,2,0)),"",VLOOKUP($C88,'START LİSTE'!$B$6:$G$1026,2,0))</f>
        <v/>
      </c>
      <c r="E88" s="43" t="str">
        <f>IF(ISERROR(VLOOKUP($C88,'START LİSTE'!$B$6:$G$1026,4,0)),"",VLOOKUP($C88,'START LİSTE'!$B$6:$G$1026,4,0))</f>
        <v/>
      </c>
      <c r="F88" s="108" t="str">
        <f>IF(ISERROR(VLOOKUP($C88,'FERDİ SONUÇ'!$B$6:$H$1027,6,0)),"",VLOOKUP($C88,'FERDİ SONUÇ'!$B$6:$H$1027,6,0))</f>
        <v/>
      </c>
      <c r="G88" s="45" t="str">
        <f>IF(OR(E88="",F88="DQ", F88="DNF", F88="DNS", F88=""),"-",VLOOKUP(C88,'FERDİ SONUÇ'!$B$6:$H$1027,7,0))</f>
        <v>-</v>
      </c>
      <c r="H88" s="39"/>
    </row>
    <row r="89" spans="1:8" ht="12.75" customHeight="1" x14ac:dyDescent="0.2">
      <c r="A89" s="46"/>
      <c r="B89" s="48"/>
      <c r="C89" s="64" t="str">
        <f>IF(A86="","",INDEX('TAKIM KAYIT'!$C$6:$C$365,MATCH(C86,'TAKIM KAYIT'!$C$6:$C$365,0)+3))</f>
        <v/>
      </c>
      <c r="D89" s="49" t="str">
        <f>IF(ISERROR(VLOOKUP($C89,'START LİSTE'!$B$6:$G$1026,2,0)),"",VLOOKUP($C89,'START LİSTE'!$B$6:$G$1026,2,0))</f>
        <v/>
      </c>
      <c r="E89" s="50" t="str">
        <f>IF(ISERROR(VLOOKUP($C89,'START LİSTE'!$B$6:$G$1026,4,0)),"",VLOOKUP($C89,'START LİSTE'!$B$6:$G$1026,4,0))</f>
        <v/>
      </c>
      <c r="F89" s="109" t="str">
        <f>IF(ISERROR(VLOOKUP($C89,'FERDİ SONUÇ'!$B$6:$H$1027,6,0)),"",VLOOKUP($C89,'FERDİ SONUÇ'!$B$6:$H$1027,6,0))</f>
        <v/>
      </c>
      <c r="G89" s="52" t="str">
        <f>IF(OR(E89="",F89="DQ", F89="DNF", F89="DNS", F89=""),"-",VLOOKUP(C89,'FERDİ SONUÇ'!$B$6:$H$1027,7,0))</f>
        <v>-</v>
      </c>
      <c r="H89" s="47"/>
    </row>
    <row r="90" spans="1:8" ht="12.75" customHeight="1" x14ac:dyDescent="0.2">
      <c r="A90" s="28"/>
      <c r="B90" s="30"/>
      <c r="C90" s="60" t="str">
        <f>IF(A92="","",INDEX('TAKIM KAYIT'!$C$6:$C$365,MATCH(C92,'TAKIM KAYIT'!$C$6:$C$365,0)-2))</f>
        <v/>
      </c>
      <c r="D90" s="32" t="str">
        <f>IF(ISERROR(VLOOKUP($C90,'START LİSTE'!$B$6:$G$1026,2,0)),"",VLOOKUP($C90,'START LİSTE'!$B$6:$G$1026,2,0))</f>
        <v/>
      </c>
      <c r="E90" s="33" t="str">
        <f>IF(ISERROR(VLOOKUP($C90,'START LİSTE'!$B$6:$G$1026,4,0)),"",VLOOKUP($C90,'START LİSTE'!$B$6:$G$1026,4,0))</f>
        <v/>
      </c>
      <c r="F90" s="107" t="str">
        <f>IF(ISERROR(VLOOKUP($C90,'FERDİ SONUÇ'!$B$6:$H$1027,6,0)),"",VLOOKUP($C90,'FERDİ SONUÇ'!$B$6:$H$1027,6,0))</f>
        <v/>
      </c>
      <c r="G90" s="35" t="str">
        <f>IF(OR(E90="",F90="DQ", F90="DNF", F90="DNS", F90=""),"-",VLOOKUP(C90,'FERDİ SONUÇ'!$B$6:$H$1027,7,0))</f>
        <v>-</v>
      </c>
      <c r="H90" s="29"/>
    </row>
    <row r="91" spans="1:8" ht="12.75" customHeight="1" x14ac:dyDescent="0.2">
      <c r="A91" s="38"/>
      <c r="B91" s="40"/>
      <c r="C91" s="62" t="str">
        <f>IF(A92="","",INDEX('TAKIM KAYIT'!$C$6:$C$365,MATCH(C92,'TAKIM KAYIT'!$C$6:$C$365,0)-1))</f>
        <v/>
      </c>
      <c r="D91" s="42" t="str">
        <f>IF(ISERROR(VLOOKUP($C91,'START LİSTE'!$B$6:$G$1026,2,0)),"",VLOOKUP($C91,'START LİSTE'!$B$6:$G$1026,2,0))</f>
        <v/>
      </c>
      <c r="E91" s="43" t="str">
        <f>IF(ISERROR(VLOOKUP($C91,'START LİSTE'!$B$6:$G$1026,4,0)),"",VLOOKUP($C91,'START LİSTE'!$B$6:$G$1026,4,0))</f>
        <v/>
      </c>
      <c r="F91" s="108" t="str">
        <f>IF(ISERROR(VLOOKUP($C91,'FERDİ SONUÇ'!$B$6:$H$1027,6,0)),"",VLOOKUP($C91,'FERDİ SONUÇ'!$B$6:$H$1027,6,0))</f>
        <v/>
      </c>
      <c r="G91" s="45" t="str">
        <f>IF(OR(E91="",F91="DQ", F91="DNF", F91="DNS", F91=""),"-",VLOOKUP(C91,'FERDİ SONUÇ'!$B$6:$H$1027,7,0))</f>
        <v>-</v>
      </c>
      <c r="H91" s="39"/>
    </row>
    <row r="92" spans="1:8" ht="12.75" customHeight="1" x14ac:dyDescent="0.2">
      <c r="A92" s="67" t="str">
        <f>IF(ISERROR(SMALL('TAKIM KAYIT'!$A$6:$A$365,15)),"",SMALL('TAKIM KAYIT'!$A$6:$A$365,15))</f>
        <v/>
      </c>
      <c r="B92" s="40" t="str">
        <f>IF(A92="","",VLOOKUP(A92,'TAKIM KAYIT'!$A$6:$J$365,2,FALSE))</f>
        <v/>
      </c>
      <c r="C92" s="62" t="str">
        <f>IF(A92="","",VLOOKUP(A92,'TAKIM KAYIT'!$A$6:$J$365,3,FALSE))</f>
        <v/>
      </c>
      <c r="D92" s="42" t="str">
        <f>IF(ISERROR(VLOOKUP($C92,'START LİSTE'!$B$6:$G$1026,2,0)),"",VLOOKUP($C92,'START LİSTE'!$B$6:$G$1026,2,0))</f>
        <v/>
      </c>
      <c r="E92" s="43" t="str">
        <f>IF(ISERROR(VLOOKUP($C92,'START LİSTE'!$B$6:$G$1026,4,0)),"",VLOOKUP($C92,'START LİSTE'!$B$6:$G$1026,4,0))</f>
        <v/>
      </c>
      <c r="F92" s="108" t="str">
        <f>IF(ISERROR(VLOOKUP($C92,'FERDİ SONUÇ'!$B$6:$H$1027,6,0)),"",VLOOKUP($C92,'FERDİ SONUÇ'!$B$6:$H$1027,6,0))</f>
        <v/>
      </c>
      <c r="G92" s="45" t="str">
        <f>IF(OR(E92="",F92="DQ", F92="DNF", F92="DNS", F92=""),"-",VLOOKUP(C92,'FERDİ SONUÇ'!$B$6:$H$1027,7,0))</f>
        <v>-</v>
      </c>
      <c r="H92" s="58" t="str">
        <f>IF(A92="","",VLOOKUP(A92,'TAKIM KAYIT'!$A$6:$K$365,10,FALSE))</f>
        <v/>
      </c>
    </row>
    <row r="93" spans="1:8" ht="12.75" customHeight="1" x14ac:dyDescent="0.2">
      <c r="A93" s="38"/>
      <c r="B93" s="40"/>
      <c r="C93" s="62" t="str">
        <f>IF(A92="","",INDEX('TAKIM KAYIT'!$C$6:$C$365,MATCH(C92,'TAKIM KAYIT'!$C$6:$C$365,0)+1))</f>
        <v/>
      </c>
      <c r="D93" s="42" t="str">
        <f>IF(ISERROR(VLOOKUP($C93,'START LİSTE'!$B$6:$G$1026,2,0)),"",VLOOKUP($C93,'START LİSTE'!$B$6:$G$1026,2,0))</f>
        <v/>
      </c>
      <c r="E93" s="43" t="str">
        <f>IF(ISERROR(VLOOKUP($C93,'START LİSTE'!$B$6:$G$1026,4,0)),"",VLOOKUP($C93,'START LİSTE'!$B$6:$G$1026,4,0))</f>
        <v/>
      </c>
      <c r="F93" s="108" t="str">
        <f>IF(ISERROR(VLOOKUP($C93,'FERDİ SONUÇ'!$B$6:$H$1027,6,0)),"",VLOOKUP($C93,'FERDİ SONUÇ'!$B$6:$H$1027,6,0))</f>
        <v/>
      </c>
      <c r="G93" s="45" t="str">
        <f>IF(OR(E93="",F93="DQ", F93="DNF", F93="DNS", F93=""),"-",VLOOKUP(C93,'FERDİ SONUÇ'!$B$6:$H$1027,7,0))</f>
        <v>-</v>
      </c>
      <c r="H93" s="39"/>
    </row>
    <row r="94" spans="1:8" ht="12.75" customHeight="1" x14ac:dyDescent="0.2">
      <c r="A94" s="38"/>
      <c r="B94" s="40"/>
      <c r="C94" s="62" t="str">
        <f>IF(A92="","",INDEX('TAKIM KAYIT'!$C$6:$C$365,MATCH(C92,'TAKIM KAYIT'!$C$6:$C$365,0)+2))</f>
        <v/>
      </c>
      <c r="D94" s="42" t="str">
        <f>IF(ISERROR(VLOOKUP($C94,'START LİSTE'!$B$6:$G$1026,2,0)),"",VLOOKUP($C94,'START LİSTE'!$B$6:$G$1026,2,0))</f>
        <v/>
      </c>
      <c r="E94" s="43" t="str">
        <f>IF(ISERROR(VLOOKUP($C94,'START LİSTE'!$B$6:$G$1026,4,0)),"",VLOOKUP($C94,'START LİSTE'!$B$6:$G$1026,4,0))</f>
        <v/>
      </c>
      <c r="F94" s="108" t="str">
        <f>IF(ISERROR(VLOOKUP($C94,'FERDİ SONUÇ'!$B$6:$H$1027,6,0)),"",VLOOKUP($C94,'FERDİ SONUÇ'!$B$6:$H$1027,6,0))</f>
        <v/>
      </c>
      <c r="G94" s="45" t="str">
        <f>IF(OR(E94="",F94="DQ", F94="DNF", F94="DNS", F94=""),"-",VLOOKUP(C94,'FERDİ SONUÇ'!$B$6:$H$1027,7,0))</f>
        <v>-</v>
      </c>
      <c r="H94" s="39"/>
    </row>
    <row r="95" spans="1:8" ht="12.75" customHeight="1" x14ac:dyDescent="0.2">
      <c r="A95" s="46"/>
      <c r="B95" s="48"/>
      <c r="C95" s="64" t="str">
        <f>IF(A92="","",INDEX('TAKIM KAYIT'!$C$6:$C$365,MATCH(C92,'TAKIM KAYIT'!$C$6:$C$365,0)+3))</f>
        <v/>
      </c>
      <c r="D95" s="49" t="str">
        <f>IF(ISERROR(VLOOKUP($C95,'START LİSTE'!$B$6:$G$1026,2,0)),"",VLOOKUP($C95,'START LİSTE'!$B$6:$G$1026,2,0))</f>
        <v/>
      </c>
      <c r="E95" s="50" t="str">
        <f>IF(ISERROR(VLOOKUP($C95,'START LİSTE'!$B$6:$G$1026,4,0)),"",VLOOKUP($C95,'START LİSTE'!$B$6:$G$1026,4,0))</f>
        <v/>
      </c>
      <c r="F95" s="109" t="str">
        <f>IF(ISERROR(VLOOKUP($C95,'FERDİ SONUÇ'!$B$6:$H$1027,6,0)),"",VLOOKUP($C95,'FERDİ SONUÇ'!$B$6:$H$1027,6,0))</f>
        <v/>
      </c>
      <c r="G95" s="52" t="str">
        <f>IF(OR(E95="",F95="DQ", F95="DNF", F95="DNS", F95=""),"-",VLOOKUP(C95,'FERDİ SONUÇ'!$B$6:$H$1027,7,0))</f>
        <v>-</v>
      </c>
      <c r="H95" s="47"/>
    </row>
    <row r="96" spans="1:8" ht="12.75" customHeight="1" x14ac:dyDescent="0.2">
      <c r="A96" s="28"/>
      <c r="B96" s="30"/>
      <c r="C96" s="60" t="str">
        <f>IF(A98="","",INDEX('TAKIM KAYIT'!$C$6:$C$365,MATCH(C98,'TAKIM KAYIT'!$C$6:$C$365,0)-2))</f>
        <v/>
      </c>
      <c r="D96" s="32" t="str">
        <f>IF(ISERROR(VLOOKUP($C96,'START LİSTE'!$B$6:$G$1026,2,0)),"",VLOOKUP($C96,'START LİSTE'!$B$6:$G$1026,2,0))</f>
        <v/>
      </c>
      <c r="E96" s="33" t="str">
        <f>IF(ISERROR(VLOOKUP($C96,'START LİSTE'!$B$6:$G$1026,4,0)),"",VLOOKUP($C96,'START LİSTE'!$B$6:$G$1026,4,0))</f>
        <v/>
      </c>
      <c r="F96" s="107" t="str">
        <f>IF(ISERROR(VLOOKUP($C96,'FERDİ SONUÇ'!$B$6:$H$1027,6,0)),"",VLOOKUP($C96,'FERDİ SONUÇ'!$B$6:$H$1027,6,0))</f>
        <v/>
      </c>
      <c r="G96" s="35" t="str">
        <f>IF(OR(E96="",F96="DQ", F96="DNF", F96="DNS", F96=""),"-",VLOOKUP(C96,'FERDİ SONUÇ'!$B$6:$H$1027,7,0))</f>
        <v>-</v>
      </c>
      <c r="H96" s="29"/>
    </row>
    <row r="97" spans="1:8" ht="12.75" customHeight="1" x14ac:dyDescent="0.2">
      <c r="A97" s="38"/>
      <c r="B97" s="40"/>
      <c r="C97" s="62" t="str">
        <f>IF(A98="","",INDEX('TAKIM KAYIT'!$C$6:$C$365,MATCH(C98,'TAKIM KAYIT'!$C$6:$C$365,0)-1))</f>
        <v/>
      </c>
      <c r="D97" s="42" t="str">
        <f>IF(ISERROR(VLOOKUP($C97,'START LİSTE'!$B$6:$G$1026,2,0)),"",VLOOKUP($C97,'START LİSTE'!$B$6:$G$1026,2,0))</f>
        <v/>
      </c>
      <c r="E97" s="43" t="str">
        <f>IF(ISERROR(VLOOKUP($C97,'START LİSTE'!$B$6:$G$1026,4,0)),"",VLOOKUP($C97,'START LİSTE'!$B$6:$G$1026,4,0))</f>
        <v/>
      </c>
      <c r="F97" s="108" t="str">
        <f>IF(ISERROR(VLOOKUP($C97,'FERDİ SONUÇ'!$B$6:$H$1027,6,0)),"",VLOOKUP($C97,'FERDİ SONUÇ'!$B$6:$H$1027,6,0))</f>
        <v/>
      </c>
      <c r="G97" s="45" t="str">
        <f>IF(OR(E97="",F97="DQ", F97="DNF", F97="DNS", F97=""),"-",VLOOKUP(C97,'FERDİ SONUÇ'!$B$6:$H$1027,7,0))</f>
        <v>-</v>
      </c>
      <c r="H97" s="39"/>
    </row>
    <row r="98" spans="1:8" ht="12.75" customHeight="1" x14ac:dyDescent="0.2">
      <c r="A98" s="67" t="str">
        <f>IF(ISERROR(SMALL('TAKIM KAYIT'!$A$6:$A$365,16)),"",SMALL('TAKIM KAYIT'!$A$6:$A$365,16))</f>
        <v/>
      </c>
      <c r="B98" s="40" t="str">
        <f>IF(A98="","",VLOOKUP(A98,'TAKIM KAYIT'!$A$6:$J$365,2,FALSE))</f>
        <v/>
      </c>
      <c r="C98" s="62" t="str">
        <f>IF(A98="","",VLOOKUP(A98,'TAKIM KAYIT'!$A$6:$J$365,3,FALSE))</f>
        <v/>
      </c>
      <c r="D98" s="42" t="str">
        <f>IF(ISERROR(VLOOKUP($C98,'START LİSTE'!$B$6:$G$1026,2,0)),"",VLOOKUP($C98,'START LİSTE'!$B$6:$G$1026,2,0))</f>
        <v/>
      </c>
      <c r="E98" s="43" t="str">
        <f>IF(ISERROR(VLOOKUP($C98,'START LİSTE'!$B$6:$G$1026,4,0)),"",VLOOKUP($C98,'START LİSTE'!$B$6:$G$1026,4,0))</f>
        <v/>
      </c>
      <c r="F98" s="108" t="str">
        <f>IF(ISERROR(VLOOKUP($C98,'FERDİ SONUÇ'!$B$6:$H$1027,6,0)),"",VLOOKUP($C98,'FERDİ SONUÇ'!$B$6:$H$1027,6,0))</f>
        <v/>
      </c>
      <c r="G98" s="45" t="str">
        <f>IF(OR(E98="",F98="DQ", F98="DNF", F98="DNS", F98=""),"-",VLOOKUP(C98,'FERDİ SONUÇ'!$B$6:$H$1027,7,0))</f>
        <v>-</v>
      </c>
      <c r="H98" s="58" t="str">
        <f>IF(A98="","",VLOOKUP(A98,'TAKIM KAYIT'!$A$6:$K$365,10,FALSE))</f>
        <v/>
      </c>
    </row>
    <row r="99" spans="1:8" ht="12.75" customHeight="1" x14ac:dyDescent="0.2">
      <c r="A99" s="38"/>
      <c r="B99" s="40"/>
      <c r="C99" s="62" t="str">
        <f>IF(A98="","",INDEX('TAKIM KAYIT'!$C$6:$C$365,MATCH(C98,'TAKIM KAYIT'!$C$6:$C$365,0)+1))</f>
        <v/>
      </c>
      <c r="D99" s="42" t="str">
        <f>IF(ISERROR(VLOOKUP($C99,'START LİSTE'!$B$6:$G$1026,2,0)),"",VLOOKUP($C99,'START LİSTE'!$B$6:$G$1026,2,0))</f>
        <v/>
      </c>
      <c r="E99" s="43" t="str">
        <f>IF(ISERROR(VLOOKUP($C99,'START LİSTE'!$B$6:$G$1026,4,0)),"",VLOOKUP($C99,'START LİSTE'!$B$6:$G$1026,4,0))</f>
        <v/>
      </c>
      <c r="F99" s="108" t="str">
        <f>IF(ISERROR(VLOOKUP($C99,'FERDİ SONUÇ'!$B$6:$H$1027,6,0)),"",VLOOKUP($C99,'FERDİ SONUÇ'!$B$6:$H$1027,6,0))</f>
        <v/>
      </c>
      <c r="G99" s="45" t="str">
        <f>IF(OR(E99="",F99="DQ", F99="DNF", F99="DNS", F99=""),"-",VLOOKUP(C99,'FERDİ SONUÇ'!$B$6:$H$1027,7,0))</f>
        <v>-</v>
      </c>
      <c r="H99" s="39"/>
    </row>
    <row r="100" spans="1:8" ht="12.75" customHeight="1" x14ac:dyDescent="0.2">
      <c r="A100" s="38"/>
      <c r="B100" s="40"/>
      <c r="C100" s="62" t="str">
        <f>IF(A98="","",INDEX('TAKIM KAYIT'!$C$6:$C$365,MATCH(C98,'TAKIM KAYIT'!$C$6:$C$365,0)+2))</f>
        <v/>
      </c>
      <c r="D100" s="42" t="str">
        <f>IF(ISERROR(VLOOKUP($C100,'START LİSTE'!$B$6:$G$1026,2,0)),"",VLOOKUP($C100,'START LİSTE'!$B$6:$G$1026,2,0))</f>
        <v/>
      </c>
      <c r="E100" s="43" t="str">
        <f>IF(ISERROR(VLOOKUP($C100,'START LİSTE'!$B$6:$G$1026,4,0)),"",VLOOKUP($C100,'START LİSTE'!$B$6:$G$1026,4,0))</f>
        <v/>
      </c>
      <c r="F100" s="108" t="str">
        <f>IF(ISERROR(VLOOKUP($C100,'FERDİ SONUÇ'!$B$6:$H$1027,6,0)),"",VLOOKUP($C100,'FERDİ SONUÇ'!$B$6:$H$1027,6,0))</f>
        <v/>
      </c>
      <c r="G100" s="45" t="str">
        <f>IF(OR(E100="",F100="DQ", F100="DNF", F100="DNS", F100=""),"-",VLOOKUP(C100,'FERDİ SONUÇ'!$B$6:$H$1027,7,0))</f>
        <v>-</v>
      </c>
      <c r="H100" s="39"/>
    </row>
    <row r="101" spans="1:8" ht="12.75" customHeight="1" x14ac:dyDescent="0.2">
      <c r="A101" s="46"/>
      <c r="B101" s="48"/>
      <c r="C101" s="64" t="str">
        <f>IF(A98="","",INDEX('TAKIM KAYIT'!$C$6:$C$365,MATCH(C98,'TAKIM KAYIT'!$C$6:$C$365,0)+3))</f>
        <v/>
      </c>
      <c r="D101" s="49" t="str">
        <f>IF(ISERROR(VLOOKUP($C101,'START LİSTE'!$B$6:$G$1026,2,0)),"",VLOOKUP($C101,'START LİSTE'!$B$6:$G$1026,2,0))</f>
        <v/>
      </c>
      <c r="E101" s="50" t="str">
        <f>IF(ISERROR(VLOOKUP($C101,'START LİSTE'!$B$6:$G$1026,4,0)),"",VLOOKUP($C101,'START LİSTE'!$B$6:$G$1026,4,0))</f>
        <v/>
      </c>
      <c r="F101" s="109" t="str">
        <f>IF(ISERROR(VLOOKUP($C101,'FERDİ SONUÇ'!$B$6:$H$1027,6,0)),"",VLOOKUP($C101,'FERDİ SONUÇ'!$B$6:$H$1027,6,0))</f>
        <v/>
      </c>
      <c r="G101" s="52" t="str">
        <f>IF(OR(E101="",F101="DQ", F101="DNF", F101="DNS", F101=""),"-",VLOOKUP(C101,'FERDİ SONUÇ'!$B$6:$H$1027,7,0))</f>
        <v>-</v>
      </c>
      <c r="H101" s="47"/>
    </row>
    <row r="102" spans="1:8" ht="12.75" customHeight="1" x14ac:dyDescent="0.2">
      <c r="A102" s="28"/>
      <c r="B102" s="30"/>
      <c r="C102" s="60" t="str">
        <f>IF(A104="","",INDEX('TAKIM KAYIT'!$C$6:$C$365,MATCH(C104,'TAKIM KAYIT'!$C$6:$C$365,0)-2))</f>
        <v/>
      </c>
      <c r="D102" s="32" t="str">
        <f>IF(ISERROR(VLOOKUP($C102,'START LİSTE'!$B$6:$G$1026,2,0)),"",VLOOKUP($C102,'START LİSTE'!$B$6:$G$1026,2,0))</f>
        <v/>
      </c>
      <c r="E102" s="33" t="str">
        <f>IF(ISERROR(VLOOKUP($C102,'START LİSTE'!$B$6:$G$1026,4,0)),"",VLOOKUP($C102,'START LİSTE'!$B$6:$G$1026,4,0))</f>
        <v/>
      </c>
      <c r="F102" s="107" t="str">
        <f>IF(ISERROR(VLOOKUP($C102,'FERDİ SONUÇ'!$B$6:$H$1027,6,0)),"",VLOOKUP($C102,'FERDİ SONUÇ'!$B$6:$H$1027,6,0))</f>
        <v/>
      </c>
      <c r="G102" s="35" t="str">
        <f>IF(OR(E102="",F102="DQ", F102="DNF", F102="DNS", F102=""),"-",VLOOKUP(C102,'FERDİ SONUÇ'!$B$6:$H$1027,7,0))</f>
        <v>-</v>
      </c>
      <c r="H102" s="29"/>
    </row>
    <row r="103" spans="1:8" ht="12.75" customHeight="1" x14ac:dyDescent="0.2">
      <c r="A103" s="38"/>
      <c r="B103" s="40"/>
      <c r="C103" s="62" t="str">
        <f>IF(A104="","",INDEX('TAKIM KAYIT'!$C$6:$C$365,MATCH(C104,'TAKIM KAYIT'!$C$6:$C$365,0)-1))</f>
        <v/>
      </c>
      <c r="D103" s="42" t="str">
        <f>IF(ISERROR(VLOOKUP($C103,'START LİSTE'!$B$6:$G$1026,2,0)),"",VLOOKUP($C103,'START LİSTE'!$B$6:$G$1026,2,0))</f>
        <v/>
      </c>
      <c r="E103" s="43" t="str">
        <f>IF(ISERROR(VLOOKUP($C103,'START LİSTE'!$B$6:$G$1026,4,0)),"",VLOOKUP($C103,'START LİSTE'!$B$6:$G$1026,4,0))</f>
        <v/>
      </c>
      <c r="F103" s="108" t="str">
        <f>IF(ISERROR(VLOOKUP($C103,'FERDİ SONUÇ'!$B$6:$H$1027,6,0)),"",VLOOKUP($C103,'FERDİ SONUÇ'!$B$6:$H$1027,6,0))</f>
        <v/>
      </c>
      <c r="G103" s="45" t="str">
        <f>IF(OR(E103="",F103="DQ", F103="DNF", F103="DNS", F103=""),"-",VLOOKUP(C103,'FERDİ SONUÇ'!$B$6:$H$1027,7,0))</f>
        <v>-</v>
      </c>
      <c r="H103" s="39"/>
    </row>
    <row r="104" spans="1:8" ht="12.75" customHeight="1" x14ac:dyDescent="0.2">
      <c r="A104" s="67" t="str">
        <f>IF(ISERROR(SMALL('TAKIM KAYIT'!$A$6:$A$365,17)),"",SMALL('TAKIM KAYIT'!$A$6:$A$365,17))</f>
        <v/>
      </c>
      <c r="B104" s="40" t="str">
        <f>IF(A104="","",VLOOKUP(A104,'TAKIM KAYIT'!$A$6:$J$365,2,FALSE))</f>
        <v/>
      </c>
      <c r="C104" s="62" t="str">
        <f>IF(A104="","",VLOOKUP(A104,'TAKIM KAYIT'!$A$6:$J$365,3,FALSE))</f>
        <v/>
      </c>
      <c r="D104" s="42" t="str">
        <f>IF(ISERROR(VLOOKUP($C104,'START LİSTE'!$B$6:$G$1026,2,0)),"",VLOOKUP($C104,'START LİSTE'!$B$6:$G$1026,2,0))</f>
        <v/>
      </c>
      <c r="E104" s="43" t="str">
        <f>IF(ISERROR(VLOOKUP($C104,'START LİSTE'!$B$6:$G$1026,4,0)),"",VLOOKUP($C104,'START LİSTE'!$B$6:$G$1026,4,0))</f>
        <v/>
      </c>
      <c r="F104" s="108" t="str">
        <f>IF(ISERROR(VLOOKUP($C104,'FERDİ SONUÇ'!$B$6:$H$1027,6,0)),"",VLOOKUP($C104,'FERDİ SONUÇ'!$B$6:$H$1027,6,0))</f>
        <v/>
      </c>
      <c r="G104" s="45" t="str">
        <f>IF(OR(E104="",F104="DQ", F104="DNF", F104="DNS", F104=""),"-",VLOOKUP(C104,'FERDİ SONUÇ'!$B$6:$H$1027,7,0))</f>
        <v>-</v>
      </c>
      <c r="H104" s="58" t="str">
        <f>IF(A104="","",VLOOKUP(A104,'TAKIM KAYIT'!$A$6:$K$365,10,FALSE))</f>
        <v/>
      </c>
    </row>
    <row r="105" spans="1:8" ht="12.75" customHeight="1" x14ac:dyDescent="0.2">
      <c r="A105" s="38"/>
      <c r="B105" s="40"/>
      <c r="C105" s="62" t="str">
        <f>IF(A104="","",INDEX('TAKIM KAYIT'!$C$6:$C$365,MATCH(C104,'TAKIM KAYIT'!$C$6:$C$365,0)+1))</f>
        <v/>
      </c>
      <c r="D105" s="42" t="str">
        <f>IF(ISERROR(VLOOKUP($C105,'START LİSTE'!$B$6:$G$1026,2,0)),"",VLOOKUP($C105,'START LİSTE'!$B$6:$G$1026,2,0))</f>
        <v/>
      </c>
      <c r="E105" s="43" t="str">
        <f>IF(ISERROR(VLOOKUP($C105,'START LİSTE'!$B$6:$G$1026,4,0)),"",VLOOKUP($C105,'START LİSTE'!$B$6:$G$1026,4,0))</f>
        <v/>
      </c>
      <c r="F105" s="108" t="str">
        <f>IF(ISERROR(VLOOKUP($C105,'FERDİ SONUÇ'!$B$6:$H$1027,6,0)),"",VLOOKUP($C105,'FERDİ SONUÇ'!$B$6:$H$1027,6,0))</f>
        <v/>
      </c>
      <c r="G105" s="45" t="str">
        <f>IF(OR(E105="",F105="DQ", F105="DNF", F105="DNS", F105=""),"-",VLOOKUP(C105,'FERDİ SONUÇ'!$B$6:$H$1027,7,0))</f>
        <v>-</v>
      </c>
      <c r="H105" s="39"/>
    </row>
    <row r="106" spans="1:8" ht="12.75" customHeight="1" x14ac:dyDescent="0.2">
      <c r="A106" s="38"/>
      <c r="B106" s="40"/>
      <c r="C106" s="62" t="str">
        <f>IF(A104="","",INDEX('TAKIM KAYIT'!$C$6:$C$365,MATCH(C104,'TAKIM KAYIT'!$C$6:$C$365,0)+2))</f>
        <v/>
      </c>
      <c r="D106" s="42" t="str">
        <f>IF(ISERROR(VLOOKUP($C106,'START LİSTE'!$B$6:$G$1026,2,0)),"",VLOOKUP($C106,'START LİSTE'!$B$6:$G$1026,2,0))</f>
        <v/>
      </c>
      <c r="E106" s="43" t="str">
        <f>IF(ISERROR(VLOOKUP($C106,'START LİSTE'!$B$6:$G$1026,4,0)),"",VLOOKUP($C106,'START LİSTE'!$B$6:$G$1026,4,0))</f>
        <v/>
      </c>
      <c r="F106" s="108" t="str">
        <f>IF(ISERROR(VLOOKUP($C106,'FERDİ SONUÇ'!$B$6:$H$1027,6,0)),"",VLOOKUP($C106,'FERDİ SONUÇ'!$B$6:$H$1027,6,0))</f>
        <v/>
      </c>
      <c r="G106" s="45" t="str">
        <f>IF(OR(E106="",F106="DQ", F106="DNF", F106="DNS", F106=""),"-",VLOOKUP(C106,'FERDİ SONUÇ'!$B$6:$H$1027,7,0))</f>
        <v>-</v>
      </c>
      <c r="H106" s="39"/>
    </row>
    <row r="107" spans="1:8" ht="12.75" customHeight="1" x14ac:dyDescent="0.2">
      <c r="A107" s="46"/>
      <c r="B107" s="48"/>
      <c r="C107" s="64" t="str">
        <f>IF(A104="","",INDEX('TAKIM KAYIT'!$C$6:$C$365,MATCH(C104,'TAKIM KAYIT'!$C$6:$C$365,0)+3))</f>
        <v/>
      </c>
      <c r="D107" s="49" t="str">
        <f>IF(ISERROR(VLOOKUP($C107,'START LİSTE'!$B$6:$G$1026,2,0)),"",VLOOKUP($C107,'START LİSTE'!$B$6:$G$1026,2,0))</f>
        <v/>
      </c>
      <c r="E107" s="50" t="str">
        <f>IF(ISERROR(VLOOKUP($C107,'START LİSTE'!$B$6:$G$1026,4,0)),"",VLOOKUP($C107,'START LİSTE'!$B$6:$G$1026,4,0))</f>
        <v/>
      </c>
      <c r="F107" s="109" t="str">
        <f>IF(ISERROR(VLOOKUP($C107,'FERDİ SONUÇ'!$B$6:$H$1027,6,0)),"",VLOOKUP($C107,'FERDİ SONUÇ'!$B$6:$H$1027,6,0))</f>
        <v/>
      </c>
      <c r="G107" s="52" t="str">
        <f>IF(OR(E107="",F107="DQ", F107="DNF", F107="DNS", F107=""),"-",VLOOKUP(C107,'FERDİ SONUÇ'!$B$6:$H$1027,7,0))</f>
        <v>-</v>
      </c>
      <c r="H107" s="47"/>
    </row>
    <row r="108" spans="1:8" ht="12.75" customHeight="1" x14ac:dyDescent="0.2">
      <c r="A108" s="28"/>
      <c r="B108" s="30"/>
      <c r="C108" s="60" t="str">
        <f>IF(A110="","",INDEX('TAKIM KAYIT'!$C$6:$C$365,MATCH(C110,'TAKIM KAYIT'!$C$6:$C$365,0)-2))</f>
        <v/>
      </c>
      <c r="D108" s="32" t="str">
        <f>IF(ISERROR(VLOOKUP($C108,'START LİSTE'!$B$6:$G$1026,2,0)),"",VLOOKUP($C108,'START LİSTE'!$B$6:$G$1026,2,0))</f>
        <v/>
      </c>
      <c r="E108" s="33" t="str">
        <f>IF(ISERROR(VLOOKUP($C108,'START LİSTE'!$B$6:$G$1026,4,0)),"",VLOOKUP($C108,'START LİSTE'!$B$6:$G$1026,4,0))</f>
        <v/>
      </c>
      <c r="F108" s="107" t="str">
        <f>IF(ISERROR(VLOOKUP($C108,'FERDİ SONUÇ'!$B$6:$H$1027,6,0)),"",VLOOKUP($C108,'FERDİ SONUÇ'!$B$6:$H$1027,6,0))</f>
        <v/>
      </c>
      <c r="G108" s="35" t="str">
        <f>IF(OR(E108="",F108="DQ", F108="DNF", F108="DNS", F108=""),"-",VLOOKUP(C108,'FERDİ SONUÇ'!$B$6:$H$1027,7,0))</f>
        <v>-</v>
      </c>
      <c r="H108" s="29"/>
    </row>
    <row r="109" spans="1:8" ht="12.75" customHeight="1" x14ac:dyDescent="0.2">
      <c r="A109" s="38"/>
      <c r="B109" s="40"/>
      <c r="C109" s="62" t="str">
        <f>IF(A110="","",INDEX('TAKIM KAYIT'!$C$6:$C$365,MATCH(C110,'TAKIM KAYIT'!$C$6:$C$365,0)-1))</f>
        <v/>
      </c>
      <c r="D109" s="42" t="str">
        <f>IF(ISERROR(VLOOKUP($C109,'START LİSTE'!$B$6:$G$1026,2,0)),"",VLOOKUP($C109,'START LİSTE'!$B$6:$G$1026,2,0))</f>
        <v/>
      </c>
      <c r="E109" s="43" t="str">
        <f>IF(ISERROR(VLOOKUP($C109,'START LİSTE'!$B$6:$G$1026,4,0)),"",VLOOKUP($C109,'START LİSTE'!$B$6:$G$1026,4,0))</f>
        <v/>
      </c>
      <c r="F109" s="108" t="str">
        <f>IF(ISERROR(VLOOKUP($C109,'FERDİ SONUÇ'!$B$6:$H$1027,6,0)),"",VLOOKUP($C109,'FERDİ SONUÇ'!$B$6:$H$1027,6,0))</f>
        <v/>
      </c>
      <c r="G109" s="45" t="str">
        <f>IF(OR(E109="",F109="DQ", F109="DNF", F109="DNS", F109=""),"-",VLOOKUP(C109,'FERDİ SONUÇ'!$B$6:$H$1027,7,0))</f>
        <v>-</v>
      </c>
      <c r="H109" s="39"/>
    </row>
    <row r="110" spans="1:8" ht="12.75" customHeight="1" x14ac:dyDescent="0.2">
      <c r="A110" s="67" t="str">
        <f>IF(ISERROR(SMALL('TAKIM KAYIT'!$A$6:$A$365,18)),"",SMALL('TAKIM KAYIT'!$A$6:$A$365,18))</f>
        <v/>
      </c>
      <c r="B110" s="40" t="str">
        <f>IF(A110="","",VLOOKUP(A110,'TAKIM KAYIT'!$A$6:$J$365,2,FALSE))</f>
        <v/>
      </c>
      <c r="C110" s="62" t="str">
        <f>IF(A110="","",VLOOKUP(A110,'TAKIM KAYIT'!$A$6:$J$365,3,FALSE))</f>
        <v/>
      </c>
      <c r="D110" s="42" t="str">
        <f>IF(ISERROR(VLOOKUP($C110,'START LİSTE'!$B$6:$G$1026,2,0)),"",VLOOKUP($C110,'START LİSTE'!$B$6:$G$1026,2,0))</f>
        <v/>
      </c>
      <c r="E110" s="43" t="str">
        <f>IF(ISERROR(VLOOKUP($C110,'START LİSTE'!$B$6:$G$1026,4,0)),"",VLOOKUP($C110,'START LİSTE'!$B$6:$G$1026,4,0))</f>
        <v/>
      </c>
      <c r="F110" s="108" t="str">
        <f>IF(ISERROR(VLOOKUP($C110,'FERDİ SONUÇ'!$B$6:$H$1027,6,0)),"",VLOOKUP($C110,'FERDİ SONUÇ'!$B$6:$H$1027,6,0))</f>
        <v/>
      </c>
      <c r="G110" s="45" t="str">
        <f>IF(OR(E110="",F110="DQ", F110="DNF", F110="DNS", F110=""),"-",VLOOKUP(C110,'FERDİ SONUÇ'!$B$6:$H$1027,7,0))</f>
        <v>-</v>
      </c>
      <c r="H110" s="58" t="str">
        <f>IF(A110="","",VLOOKUP(A110,'TAKIM KAYIT'!$A$6:$K$365,10,FALSE))</f>
        <v/>
      </c>
    </row>
    <row r="111" spans="1:8" ht="12.75" customHeight="1" x14ac:dyDescent="0.2">
      <c r="A111" s="38"/>
      <c r="B111" s="40"/>
      <c r="C111" s="62" t="str">
        <f>IF(A110="","",INDEX('TAKIM KAYIT'!$C$6:$C$365,MATCH(C110,'TAKIM KAYIT'!$C$6:$C$365,0)+1))</f>
        <v/>
      </c>
      <c r="D111" s="42" t="str">
        <f>IF(ISERROR(VLOOKUP($C111,'START LİSTE'!$B$6:$G$1026,2,0)),"",VLOOKUP($C111,'START LİSTE'!$B$6:$G$1026,2,0))</f>
        <v/>
      </c>
      <c r="E111" s="43" t="str">
        <f>IF(ISERROR(VLOOKUP($C111,'START LİSTE'!$B$6:$G$1026,4,0)),"",VLOOKUP($C111,'START LİSTE'!$B$6:$G$1026,4,0))</f>
        <v/>
      </c>
      <c r="F111" s="108" t="str">
        <f>IF(ISERROR(VLOOKUP($C111,'FERDİ SONUÇ'!$B$6:$H$1027,6,0)),"",VLOOKUP($C111,'FERDİ SONUÇ'!$B$6:$H$1027,6,0))</f>
        <v/>
      </c>
      <c r="G111" s="45" t="str">
        <f>IF(OR(E111="",F111="DQ", F111="DNF", F111="DNS", F111=""),"-",VLOOKUP(C111,'FERDİ SONUÇ'!$B$6:$H$1027,7,0))</f>
        <v>-</v>
      </c>
      <c r="H111" s="39"/>
    </row>
    <row r="112" spans="1:8" ht="12.75" customHeight="1" x14ac:dyDescent="0.2">
      <c r="A112" s="38"/>
      <c r="B112" s="40"/>
      <c r="C112" s="62" t="str">
        <f>IF(A110="","",INDEX('TAKIM KAYIT'!$C$6:$C$365,MATCH(C110,'TAKIM KAYIT'!$C$6:$C$365,0)+2))</f>
        <v/>
      </c>
      <c r="D112" s="42" t="str">
        <f>IF(ISERROR(VLOOKUP($C112,'START LİSTE'!$B$6:$G$1026,2,0)),"",VLOOKUP($C112,'START LİSTE'!$B$6:$G$1026,2,0))</f>
        <v/>
      </c>
      <c r="E112" s="43" t="str">
        <f>IF(ISERROR(VLOOKUP($C112,'START LİSTE'!$B$6:$G$1026,4,0)),"",VLOOKUP($C112,'START LİSTE'!$B$6:$G$1026,4,0))</f>
        <v/>
      </c>
      <c r="F112" s="108" t="str">
        <f>IF(ISERROR(VLOOKUP($C112,'FERDİ SONUÇ'!$B$6:$H$1027,6,0)),"",VLOOKUP($C112,'FERDİ SONUÇ'!$B$6:$H$1027,6,0))</f>
        <v/>
      </c>
      <c r="G112" s="45" t="str">
        <f>IF(OR(E112="",F112="DQ", F112="DNF", F112="DNS", F112=""),"-",VLOOKUP(C112,'FERDİ SONUÇ'!$B$6:$H$1027,7,0))</f>
        <v>-</v>
      </c>
      <c r="H112" s="39"/>
    </row>
    <row r="113" spans="1:8" ht="12.75" customHeight="1" x14ac:dyDescent="0.2">
      <c r="A113" s="46"/>
      <c r="B113" s="48"/>
      <c r="C113" s="64" t="str">
        <f>IF(A110="","",INDEX('TAKIM KAYIT'!$C$6:$C$365,MATCH(C110,'TAKIM KAYIT'!$C$6:$C$365,0)+3))</f>
        <v/>
      </c>
      <c r="D113" s="49" t="str">
        <f>IF(ISERROR(VLOOKUP($C113,'START LİSTE'!$B$6:$G$1026,2,0)),"",VLOOKUP($C113,'START LİSTE'!$B$6:$G$1026,2,0))</f>
        <v/>
      </c>
      <c r="E113" s="50" t="str">
        <f>IF(ISERROR(VLOOKUP($C113,'START LİSTE'!$B$6:$G$1026,4,0)),"",VLOOKUP($C113,'START LİSTE'!$B$6:$G$1026,4,0))</f>
        <v/>
      </c>
      <c r="F113" s="109" t="str">
        <f>IF(ISERROR(VLOOKUP($C113,'FERDİ SONUÇ'!$B$6:$H$1027,6,0)),"",VLOOKUP($C113,'FERDİ SONUÇ'!$B$6:$H$1027,6,0))</f>
        <v/>
      </c>
      <c r="G113" s="52" t="str">
        <f>IF(OR(E113="",F113="DQ", F113="DNF", F113="DNS", F113=""),"-",VLOOKUP(C113,'FERDİ SONUÇ'!$B$6:$H$1027,7,0))</f>
        <v>-</v>
      </c>
      <c r="H113" s="47"/>
    </row>
    <row r="114" spans="1:8" ht="12.75" customHeight="1" x14ac:dyDescent="0.2">
      <c r="A114" s="28"/>
      <c r="B114" s="30"/>
      <c r="C114" s="60" t="str">
        <f>IF(A116="","",INDEX('TAKIM KAYIT'!$C$6:$C$365,MATCH(C116,'TAKIM KAYIT'!$C$6:$C$365,0)-2))</f>
        <v/>
      </c>
      <c r="D114" s="32" t="str">
        <f>IF(ISERROR(VLOOKUP($C114,'START LİSTE'!$B$6:$G$1026,2,0)),"",VLOOKUP($C114,'START LİSTE'!$B$6:$G$1026,2,0))</f>
        <v/>
      </c>
      <c r="E114" s="33" t="str">
        <f>IF(ISERROR(VLOOKUP($C114,'START LİSTE'!$B$6:$G$1026,4,0)),"",VLOOKUP($C114,'START LİSTE'!$B$6:$G$1026,4,0))</f>
        <v/>
      </c>
      <c r="F114" s="107" t="str">
        <f>IF(ISERROR(VLOOKUP($C114,'FERDİ SONUÇ'!$B$6:$H$1027,6,0)),"",VLOOKUP($C114,'FERDİ SONUÇ'!$B$6:$H$1027,6,0))</f>
        <v/>
      </c>
      <c r="G114" s="35" t="str">
        <f>IF(OR(E114="",F114="DQ", F114="DNF", F114="DNS", F114=""),"-",VLOOKUP(C114,'FERDİ SONUÇ'!$B$6:$H$1027,7,0))</f>
        <v>-</v>
      </c>
      <c r="H114" s="29"/>
    </row>
    <row r="115" spans="1:8" ht="12.75" customHeight="1" x14ac:dyDescent="0.2">
      <c r="A115" s="38"/>
      <c r="B115" s="40"/>
      <c r="C115" s="62" t="str">
        <f>IF(A116="","",INDEX('TAKIM KAYIT'!$C$6:$C$365,MATCH(C116,'TAKIM KAYIT'!$C$6:$C$365,0)-1))</f>
        <v/>
      </c>
      <c r="D115" s="42" t="str">
        <f>IF(ISERROR(VLOOKUP($C115,'START LİSTE'!$B$6:$G$1026,2,0)),"",VLOOKUP($C115,'START LİSTE'!$B$6:$G$1026,2,0))</f>
        <v/>
      </c>
      <c r="E115" s="43" t="str">
        <f>IF(ISERROR(VLOOKUP($C115,'START LİSTE'!$B$6:$G$1026,4,0)),"",VLOOKUP($C115,'START LİSTE'!$B$6:$G$1026,4,0))</f>
        <v/>
      </c>
      <c r="F115" s="108" t="str">
        <f>IF(ISERROR(VLOOKUP($C115,'FERDİ SONUÇ'!$B$6:$H$1027,6,0)),"",VLOOKUP($C115,'FERDİ SONUÇ'!$B$6:$H$1027,6,0))</f>
        <v/>
      </c>
      <c r="G115" s="45" t="str">
        <f>IF(OR(E115="",F115="DQ", F115="DNF", F115="DNS", F115=""),"-",VLOOKUP(C115,'FERDİ SONUÇ'!$B$6:$H$1027,7,0))</f>
        <v>-</v>
      </c>
      <c r="H115" s="39"/>
    </row>
    <row r="116" spans="1:8" ht="12.75" customHeight="1" x14ac:dyDescent="0.2">
      <c r="A116" s="67" t="str">
        <f>IF(ISERROR(SMALL('TAKIM KAYIT'!$A$6:$A$365,19)),"",SMALL('TAKIM KAYIT'!$A$6:$A$365,19))</f>
        <v/>
      </c>
      <c r="B116" s="40" t="str">
        <f>IF(A116="","",VLOOKUP(A116,'TAKIM KAYIT'!$A$6:$J$365,2,FALSE))</f>
        <v/>
      </c>
      <c r="C116" s="62" t="str">
        <f>IF(A116="","",VLOOKUP(A116,'TAKIM KAYIT'!$A$6:$J$365,3,FALSE))</f>
        <v/>
      </c>
      <c r="D116" s="42" t="str">
        <f>IF(ISERROR(VLOOKUP($C116,'START LİSTE'!$B$6:$G$1026,2,0)),"",VLOOKUP($C116,'START LİSTE'!$B$6:$G$1026,2,0))</f>
        <v/>
      </c>
      <c r="E116" s="43" t="str">
        <f>IF(ISERROR(VLOOKUP($C116,'START LİSTE'!$B$6:$G$1026,4,0)),"",VLOOKUP($C116,'START LİSTE'!$B$6:$G$1026,4,0))</f>
        <v/>
      </c>
      <c r="F116" s="108" t="str">
        <f>IF(ISERROR(VLOOKUP($C116,'FERDİ SONUÇ'!$B$6:$H$1027,6,0)),"",VLOOKUP($C116,'FERDİ SONUÇ'!$B$6:$H$1027,6,0))</f>
        <v/>
      </c>
      <c r="G116" s="45" t="str">
        <f>IF(OR(E116="",F116="DQ", F116="DNF", F116="DNS", F116=""),"-",VLOOKUP(C116,'FERDİ SONUÇ'!$B$6:$H$1027,7,0))</f>
        <v>-</v>
      </c>
      <c r="H116" s="58" t="str">
        <f>IF(A116="","",VLOOKUP(A116,'TAKIM KAYIT'!$A$6:$K$365,10,FALSE))</f>
        <v/>
      </c>
    </row>
    <row r="117" spans="1:8" ht="12.75" customHeight="1" x14ac:dyDescent="0.2">
      <c r="A117" s="38"/>
      <c r="B117" s="40"/>
      <c r="C117" s="62" t="str">
        <f>IF(A116="","",INDEX('TAKIM KAYIT'!$C$6:$C$365,MATCH(C116,'TAKIM KAYIT'!$C$6:$C$365,0)+1))</f>
        <v/>
      </c>
      <c r="D117" s="42" t="str">
        <f>IF(ISERROR(VLOOKUP($C117,'START LİSTE'!$B$6:$G$1026,2,0)),"",VLOOKUP($C117,'START LİSTE'!$B$6:$G$1026,2,0))</f>
        <v/>
      </c>
      <c r="E117" s="43" t="str">
        <f>IF(ISERROR(VLOOKUP($C117,'START LİSTE'!$B$6:$G$1026,4,0)),"",VLOOKUP($C117,'START LİSTE'!$B$6:$G$1026,4,0))</f>
        <v/>
      </c>
      <c r="F117" s="108" t="str">
        <f>IF(ISERROR(VLOOKUP($C117,'FERDİ SONUÇ'!$B$6:$H$1027,6,0)),"",VLOOKUP($C117,'FERDİ SONUÇ'!$B$6:$H$1027,6,0))</f>
        <v/>
      </c>
      <c r="G117" s="45" t="str">
        <f>IF(OR(E117="",F117="DQ", F117="DNF", F117="DNS", F117=""),"-",VLOOKUP(C117,'FERDİ SONUÇ'!$B$6:$H$1027,7,0))</f>
        <v>-</v>
      </c>
      <c r="H117" s="39"/>
    </row>
    <row r="118" spans="1:8" ht="12.75" customHeight="1" x14ac:dyDescent="0.2">
      <c r="A118" s="38"/>
      <c r="B118" s="40"/>
      <c r="C118" s="62" t="str">
        <f>IF(A116="","",INDEX('TAKIM KAYIT'!$C$6:$C$365,MATCH(C116,'TAKIM KAYIT'!$C$6:$C$365,0)+2))</f>
        <v/>
      </c>
      <c r="D118" s="42" t="str">
        <f>IF(ISERROR(VLOOKUP($C118,'START LİSTE'!$B$6:$G$1026,2,0)),"",VLOOKUP($C118,'START LİSTE'!$B$6:$G$1026,2,0))</f>
        <v/>
      </c>
      <c r="E118" s="43" t="str">
        <f>IF(ISERROR(VLOOKUP($C118,'START LİSTE'!$B$6:$G$1026,4,0)),"",VLOOKUP($C118,'START LİSTE'!$B$6:$G$1026,4,0))</f>
        <v/>
      </c>
      <c r="F118" s="108" t="str">
        <f>IF(ISERROR(VLOOKUP($C118,'FERDİ SONUÇ'!$B$6:$H$1027,6,0)),"",VLOOKUP($C118,'FERDİ SONUÇ'!$B$6:$H$1027,6,0))</f>
        <v/>
      </c>
      <c r="G118" s="45" t="str">
        <f>IF(OR(E118="",F118="DQ", F118="DNF", F118="DNS", F118=""),"-",VLOOKUP(C118,'FERDİ SONUÇ'!$B$6:$H$1027,7,0))</f>
        <v>-</v>
      </c>
      <c r="H118" s="39"/>
    </row>
    <row r="119" spans="1:8" ht="12.75" customHeight="1" x14ac:dyDescent="0.2">
      <c r="A119" s="46"/>
      <c r="B119" s="48"/>
      <c r="C119" s="64" t="str">
        <f>IF(A116="","",INDEX('TAKIM KAYIT'!$C$6:$C$365,MATCH(C116,'TAKIM KAYIT'!$C$6:$C$365,0)+3))</f>
        <v/>
      </c>
      <c r="D119" s="49" t="str">
        <f>IF(ISERROR(VLOOKUP($C119,'START LİSTE'!$B$6:$G$1026,2,0)),"",VLOOKUP($C119,'START LİSTE'!$B$6:$G$1026,2,0))</f>
        <v/>
      </c>
      <c r="E119" s="50" t="str">
        <f>IF(ISERROR(VLOOKUP($C119,'START LİSTE'!$B$6:$G$1026,4,0)),"",VLOOKUP($C119,'START LİSTE'!$B$6:$G$1026,4,0))</f>
        <v/>
      </c>
      <c r="F119" s="109" t="str">
        <f>IF(ISERROR(VLOOKUP($C119,'FERDİ SONUÇ'!$B$6:$H$1027,6,0)),"",VLOOKUP($C119,'FERDİ SONUÇ'!$B$6:$H$1027,6,0))</f>
        <v/>
      </c>
      <c r="G119" s="52" t="str">
        <f>IF(OR(E119="",F119="DQ", F119="DNF", F119="DNS", F119=""),"-",VLOOKUP(C119,'FERDİ SONUÇ'!$B$6:$H$1027,7,0))</f>
        <v>-</v>
      </c>
      <c r="H119" s="47"/>
    </row>
    <row r="120" spans="1:8" ht="12.75" customHeight="1" x14ac:dyDescent="0.2">
      <c r="A120" s="28"/>
      <c r="B120" s="30"/>
      <c r="C120" s="60" t="str">
        <f>IF(A122="","",INDEX('TAKIM KAYIT'!$C$6:$C$365,MATCH(C122,'TAKIM KAYIT'!$C$6:$C$365,0)-2))</f>
        <v/>
      </c>
      <c r="D120" s="32" t="str">
        <f>IF(ISERROR(VLOOKUP($C120,'START LİSTE'!$B$6:$G$1026,2,0)),"",VLOOKUP($C120,'START LİSTE'!$B$6:$G$1026,2,0))</f>
        <v/>
      </c>
      <c r="E120" s="33" t="str">
        <f>IF(ISERROR(VLOOKUP($C120,'START LİSTE'!$B$6:$G$1026,4,0)),"",VLOOKUP($C120,'START LİSTE'!$B$6:$G$1026,4,0))</f>
        <v/>
      </c>
      <c r="F120" s="107" t="str">
        <f>IF(ISERROR(VLOOKUP($C120,'FERDİ SONUÇ'!$B$6:$H$1027,6,0)),"",VLOOKUP($C120,'FERDİ SONUÇ'!$B$6:$H$1027,6,0))</f>
        <v/>
      </c>
      <c r="G120" s="35" t="str">
        <f>IF(OR(E120="",F120="DQ", F120="DNF", F120="DNS", F120=""),"-",VLOOKUP(C120,'FERDİ SONUÇ'!$B$6:$H$1027,7,0))</f>
        <v>-</v>
      </c>
      <c r="H120" s="29"/>
    </row>
    <row r="121" spans="1:8" ht="12.75" customHeight="1" x14ac:dyDescent="0.2">
      <c r="A121" s="38"/>
      <c r="B121" s="40"/>
      <c r="C121" s="62" t="str">
        <f>IF(A122="","",INDEX('TAKIM KAYIT'!$C$6:$C$365,MATCH(C122,'TAKIM KAYIT'!$C$6:$C$365,0)-1))</f>
        <v/>
      </c>
      <c r="D121" s="42" t="str">
        <f>IF(ISERROR(VLOOKUP($C121,'START LİSTE'!$B$6:$G$1026,2,0)),"",VLOOKUP($C121,'START LİSTE'!$B$6:$G$1026,2,0))</f>
        <v/>
      </c>
      <c r="E121" s="43" t="str">
        <f>IF(ISERROR(VLOOKUP($C121,'START LİSTE'!$B$6:$G$1026,4,0)),"",VLOOKUP($C121,'START LİSTE'!$B$6:$G$1026,4,0))</f>
        <v/>
      </c>
      <c r="F121" s="108" t="str">
        <f>IF(ISERROR(VLOOKUP($C121,'FERDİ SONUÇ'!$B$6:$H$1027,6,0)),"",VLOOKUP($C121,'FERDİ SONUÇ'!$B$6:$H$1027,6,0))</f>
        <v/>
      </c>
      <c r="G121" s="45" t="str">
        <f>IF(OR(E121="",F121="DQ", F121="DNF", F121="DNS", F121=""),"-",VLOOKUP(C121,'FERDİ SONUÇ'!$B$6:$H$1027,7,0))</f>
        <v>-</v>
      </c>
      <c r="H121" s="39"/>
    </row>
    <row r="122" spans="1:8" ht="12.75" customHeight="1" x14ac:dyDescent="0.2">
      <c r="A122" s="67" t="str">
        <f>IF(ISERROR(SMALL('TAKIM KAYIT'!$A$6:$A$365,20)),"",SMALL('TAKIM KAYIT'!$A$6:$A$365,20))</f>
        <v/>
      </c>
      <c r="B122" s="40" t="str">
        <f>IF(A122="","",VLOOKUP(A122,'TAKIM KAYIT'!$A$6:$J$365,2,FALSE))</f>
        <v/>
      </c>
      <c r="C122" s="62" t="str">
        <f>IF(A122="","",VLOOKUP(A122,'TAKIM KAYIT'!$A$6:$J$365,3,FALSE))</f>
        <v/>
      </c>
      <c r="D122" s="42" t="str">
        <f>IF(ISERROR(VLOOKUP($C122,'START LİSTE'!$B$6:$G$1026,2,0)),"",VLOOKUP($C122,'START LİSTE'!$B$6:$G$1026,2,0))</f>
        <v/>
      </c>
      <c r="E122" s="43" t="str">
        <f>IF(ISERROR(VLOOKUP($C122,'START LİSTE'!$B$6:$G$1026,4,0)),"",VLOOKUP($C122,'START LİSTE'!$B$6:$G$1026,4,0))</f>
        <v/>
      </c>
      <c r="F122" s="108" t="str">
        <f>IF(ISERROR(VLOOKUP($C122,'FERDİ SONUÇ'!$B$6:$H$1027,6,0)),"",VLOOKUP($C122,'FERDİ SONUÇ'!$B$6:$H$1027,6,0))</f>
        <v/>
      </c>
      <c r="G122" s="45" t="str">
        <f>IF(OR(E122="",F122="DQ", F122="DNF", F122="DNS", F122=""),"-",VLOOKUP(C122,'FERDİ SONUÇ'!$B$6:$H$1027,7,0))</f>
        <v>-</v>
      </c>
      <c r="H122" s="58" t="str">
        <f>IF(A122="","",VLOOKUP(A122,'TAKIM KAYIT'!$A$6:$K$365,10,FALSE))</f>
        <v/>
      </c>
    </row>
    <row r="123" spans="1:8" ht="12.75" customHeight="1" x14ac:dyDescent="0.2">
      <c r="A123" s="38"/>
      <c r="B123" s="40"/>
      <c r="C123" s="62" t="str">
        <f>IF(A122="","",INDEX('TAKIM KAYIT'!$C$6:$C$365,MATCH(C122,'TAKIM KAYIT'!$C$6:$C$365,0)+1))</f>
        <v/>
      </c>
      <c r="D123" s="42" t="str">
        <f>IF(ISERROR(VLOOKUP($C123,'START LİSTE'!$B$6:$G$1026,2,0)),"",VLOOKUP($C123,'START LİSTE'!$B$6:$G$1026,2,0))</f>
        <v/>
      </c>
      <c r="E123" s="43" t="str">
        <f>IF(ISERROR(VLOOKUP($C123,'START LİSTE'!$B$6:$G$1026,4,0)),"",VLOOKUP($C123,'START LİSTE'!$B$6:$G$1026,4,0))</f>
        <v/>
      </c>
      <c r="F123" s="108" t="str">
        <f>IF(ISERROR(VLOOKUP($C123,'FERDİ SONUÇ'!$B$6:$H$1027,6,0)),"",VLOOKUP($C123,'FERDİ SONUÇ'!$B$6:$H$1027,6,0))</f>
        <v/>
      </c>
      <c r="G123" s="45" t="str">
        <f>IF(OR(E123="",F123="DQ", F123="DNF", F123="DNS", F123=""),"-",VLOOKUP(C123,'FERDİ SONUÇ'!$B$6:$H$1027,7,0))</f>
        <v>-</v>
      </c>
      <c r="H123" s="39"/>
    </row>
    <row r="124" spans="1:8" ht="12.75" customHeight="1" x14ac:dyDescent="0.2">
      <c r="A124" s="38"/>
      <c r="B124" s="40"/>
      <c r="C124" s="62" t="str">
        <f>IF(A122="","",INDEX('TAKIM KAYIT'!$C$6:$C$365,MATCH(C122,'TAKIM KAYIT'!$C$6:$C$365,0)+2))</f>
        <v/>
      </c>
      <c r="D124" s="42" t="str">
        <f>IF(ISERROR(VLOOKUP($C124,'START LİSTE'!$B$6:$G$1026,2,0)),"",VLOOKUP($C124,'START LİSTE'!$B$6:$G$1026,2,0))</f>
        <v/>
      </c>
      <c r="E124" s="43" t="str">
        <f>IF(ISERROR(VLOOKUP($C124,'START LİSTE'!$B$6:$G$1026,4,0)),"",VLOOKUP($C124,'START LİSTE'!$B$6:$G$1026,4,0))</f>
        <v/>
      </c>
      <c r="F124" s="108" t="str">
        <f>IF(ISERROR(VLOOKUP($C124,'FERDİ SONUÇ'!$B$6:$H$1027,6,0)),"",VLOOKUP($C124,'FERDİ SONUÇ'!$B$6:$H$1027,6,0))</f>
        <v/>
      </c>
      <c r="G124" s="45" t="str">
        <f>IF(OR(E124="",F124="DQ", F124="DNF", F124="DNS", F124=""),"-",VLOOKUP(C124,'FERDİ SONUÇ'!$B$6:$H$1027,7,0))</f>
        <v>-</v>
      </c>
      <c r="H124" s="39"/>
    </row>
    <row r="125" spans="1:8" ht="12.75" customHeight="1" x14ac:dyDescent="0.2">
      <c r="A125" s="46"/>
      <c r="B125" s="48"/>
      <c r="C125" s="64" t="str">
        <f>IF(A122="","",INDEX('TAKIM KAYIT'!$C$6:$C$365,MATCH(C122,'TAKIM KAYIT'!$C$6:$C$365,0)+3))</f>
        <v/>
      </c>
      <c r="D125" s="49" t="str">
        <f>IF(ISERROR(VLOOKUP($C125,'START LİSTE'!$B$6:$G$1026,2,0)),"",VLOOKUP($C125,'START LİSTE'!$B$6:$G$1026,2,0))</f>
        <v/>
      </c>
      <c r="E125" s="50" t="str">
        <f>IF(ISERROR(VLOOKUP($C125,'START LİSTE'!$B$6:$G$1026,4,0)),"",VLOOKUP($C125,'START LİSTE'!$B$6:$G$1026,4,0))</f>
        <v/>
      </c>
      <c r="F125" s="109" t="str">
        <f>IF(ISERROR(VLOOKUP($C125,'FERDİ SONUÇ'!$B$6:$H$1027,6,0)),"",VLOOKUP($C125,'FERDİ SONUÇ'!$B$6:$H$1027,6,0))</f>
        <v/>
      </c>
      <c r="G125" s="52" t="str">
        <f>IF(OR(E125="",F125="DQ", F125="DNF", F125="DNS", F125=""),"-",VLOOKUP(C125,'FERDİ SONUÇ'!$B$6:$H$1027,7,0))</f>
        <v>-</v>
      </c>
      <c r="H125" s="47"/>
    </row>
    <row r="126" spans="1:8" ht="12.75" customHeight="1" x14ac:dyDescent="0.2">
      <c r="A126" s="28"/>
      <c r="B126" s="30"/>
      <c r="C126" s="60" t="str">
        <f>IF(A128="","",INDEX('TAKIM KAYIT'!$C$6:$C$365,MATCH(C128,'TAKIM KAYIT'!$C$6:$C$365,0)-2))</f>
        <v/>
      </c>
      <c r="D126" s="32" t="str">
        <f>IF(ISERROR(VLOOKUP($C126,'START LİSTE'!$B$6:$G$1026,2,0)),"",VLOOKUP($C126,'START LİSTE'!$B$6:$G$1026,2,0))</f>
        <v/>
      </c>
      <c r="E126" s="33" t="str">
        <f>IF(ISERROR(VLOOKUP($C126,'START LİSTE'!$B$6:$G$1026,4,0)),"",VLOOKUP($C126,'START LİSTE'!$B$6:$G$1026,4,0))</f>
        <v/>
      </c>
      <c r="F126" s="107" t="str">
        <f>IF(ISERROR(VLOOKUP($C126,'FERDİ SONUÇ'!$B$6:$H$1027,6,0)),"",VLOOKUP($C126,'FERDİ SONUÇ'!$B$6:$H$1027,6,0))</f>
        <v/>
      </c>
      <c r="G126" s="35" t="str">
        <f>IF(OR(E126="",F126="DQ", F126="DNF", F126="DNS", F126=""),"-",VLOOKUP(C126,'FERDİ SONUÇ'!$B$6:$H$1027,7,0))</f>
        <v>-</v>
      </c>
      <c r="H126" s="29"/>
    </row>
    <row r="127" spans="1:8" ht="12.75" customHeight="1" x14ac:dyDescent="0.2">
      <c r="A127" s="38"/>
      <c r="B127" s="40"/>
      <c r="C127" s="62" t="str">
        <f>IF(A128="","",INDEX('TAKIM KAYIT'!$C$6:$C$365,MATCH(C128,'TAKIM KAYIT'!$C$6:$C$365,0)-1))</f>
        <v/>
      </c>
      <c r="D127" s="42" t="str">
        <f>IF(ISERROR(VLOOKUP($C127,'START LİSTE'!$B$6:$G$1026,2,0)),"",VLOOKUP($C127,'START LİSTE'!$B$6:$G$1026,2,0))</f>
        <v/>
      </c>
      <c r="E127" s="43" t="str">
        <f>IF(ISERROR(VLOOKUP($C127,'START LİSTE'!$B$6:$G$1026,4,0)),"",VLOOKUP($C127,'START LİSTE'!$B$6:$G$1026,4,0))</f>
        <v/>
      </c>
      <c r="F127" s="108" t="str">
        <f>IF(ISERROR(VLOOKUP($C127,'FERDİ SONUÇ'!$B$6:$H$1027,6,0)),"",VLOOKUP($C127,'FERDİ SONUÇ'!$B$6:$H$1027,6,0))</f>
        <v/>
      </c>
      <c r="G127" s="45" t="str">
        <f>IF(OR(E127="",F127="DQ", F127="DNF", F127="DNS", F127=""),"-",VLOOKUP(C127,'FERDİ SONUÇ'!$B$6:$H$1027,7,0))</f>
        <v>-</v>
      </c>
      <c r="H127" s="39"/>
    </row>
    <row r="128" spans="1:8" ht="12.75" customHeight="1" x14ac:dyDescent="0.2">
      <c r="A128" s="67" t="str">
        <f>IF(ISERROR(SMALL('TAKIM KAYIT'!$A$6:$A$365,21)),"",SMALL('TAKIM KAYIT'!$A$6:$A$365,21))</f>
        <v/>
      </c>
      <c r="B128" s="40" t="str">
        <f>IF(A128="","",VLOOKUP(A128,'TAKIM KAYIT'!$A$6:$J$365,2,FALSE))</f>
        <v/>
      </c>
      <c r="C128" s="62" t="str">
        <f>IF(A128="","",VLOOKUP(A128,'TAKIM KAYIT'!$A$6:$J$365,3,FALSE))</f>
        <v/>
      </c>
      <c r="D128" s="42" t="str">
        <f>IF(ISERROR(VLOOKUP($C128,'START LİSTE'!$B$6:$G$1026,2,0)),"",VLOOKUP($C128,'START LİSTE'!$B$6:$G$1026,2,0))</f>
        <v/>
      </c>
      <c r="E128" s="43" t="str">
        <f>IF(ISERROR(VLOOKUP($C128,'START LİSTE'!$B$6:$G$1026,4,0)),"",VLOOKUP($C128,'START LİSTE'!$B$6:$G$1026,4,0))</f>
        <v/>
      </c>
      <c r="F128" s="108" t="str">
        <f>IF(ISERROR(VLOOKUP($C128,'FERDİ SONUÇ'!$B$6:$H$1027,6,0)),"",VLOOKUP($C128,'FERDİ SONUÇ'!$B$6:$H$1027,6,0))</f>
        <v/>
      </c>
      <c r="G128" s="45" t="str">
        <f>IF(OR(E128="",F128="DQ", F128="DNF", F128="DNS", F128=""),"-",VLOOKUP(C128,'FERDİ SONUÇ'!$B$6:$H$1027,7,0))</f>
        <v>-</v>
      </c>
      <c r="H128" s="58" t="str">
        <f>IF(A128="","",VLOOKUP(A128,'TAKIM KAYIT'!$A$6:$K$365,10,FALSE))</f>
        <v/>
      </c>
    </row>
    <row r="129" spans="1:8" ht="12.75" customHeight="1" x14ac:dyDescent="0.2">
      <c r="A129" s="38"/>
      <c r="B129" s="40"/>
      <c r="C129" s="62" t="str">
        <f>IF(A128="","",INDEX('TAKIM KAYIT'!$C$6:$C$365,MATCH(C128,'TAKIM KAYIT'!$C$6:$C$365,0)+1))</f>
        <v/>
      </c>
      <c r="D129" s="42" t="str">
        <f>IF(ISERROR(VLOOKUP($C129,'START LİSTE'!$B$6:$G$1026,2,0)),"",VLOOKUP($C129,'START LİSTE'!$B$6:$G$1026,2,0))</f>
        <v/>
      </c>
      <c r="E129" s="43" t="str">
        <f>IF(ISERROR(VLOOKUP($C129,'START LİSTE'!$B$6:$G$1026,4,0)),"",VLOOKUP($C129,'START LİSTE'!$B$6:$G$1026,4,0))</f>
        <v/>
      </c>
      <c r="F129" s="108" t="str">
        <f>IF(ISERROR(VLOOKUP($C129,'FERDİ SONUÇ'!$B$6:$H$1027,6,0)),"",VLOOKUP($C129,'FERDİ SONUÇ'!$B$6:$H$1027,6,0))</f>
        <v/>
      </c>
      <c r="G129" s="45" t="str">
        <f>IF(OR(E129="",F129="DQ", F129="DNF", F129="DNS", F129=""),"-",VLOOKUP(C129,'FERDİ SONUÇ'!$B$6:$H$1027,7,0))</f>
        <v>-</v>
      </c>
      <c r="H129" s="39"/>
    </row>
    <row r="130" spans="1:8" ht="12.75" customHeight="1" x14ac:dyDescent="0.2">
      <c r="A130" s="38"/>
      <c r="B130" s="40"/>
      <c r="C130" s="62" t="str">
        <f>IF(A128="","",INDEX('TAKIM KAYIT'!$C$6:$C$365,MATCH(C128,'TAKIM KAYIT'!$C$6:$C$365,0)+2))</f>
        <v/>
      </c>
      <c r="D130" s="42" t="str">
        <f>IF(ISERROR(VLOOKUP($C130,'START LİSTE'!$B$6:$G$1026,2,0)),"",VLOOKUP($C130,'START LİSTE'!$B$6:$G$1026,2,0))</f>
        <v/>
      </c>
      <c r="E130" s="43" t="str">
        <f>IF(ISERROR(VLOOKUP($C130,'START LİSTE'!$B$6:$G$1026,4,0)),"",VLOOKUP($C130,'START LİSTE'!$B$6:$G$1026,4,0))</f>
        <v/>
      </c>
      <c r="F130" s="108" t="str">
        <f>IF(ISERROR(VLOOKUP($C130,'FERDİ SONUÇ'!$B$6:$H$1027,6,0)),"",VLOOKUP($C130,'FERDİ SONUÇ'!$B$6:$H$1027,6,0))</f>
        <v/>
      </c>
      <c r="G130" s="45" t="str">
        <f>IF(OR(E130="",F130="DQ", F130="DNF", F130="DNS", F130=""),"-",VLOOKUP(C130,'FERDİ SONUÇ'!$B$6:$H$1027,7,0))</f>
        <v>-</v>
      </c>
      <c r="H130" s="39"/>
    </row>
    <row r="131" spans="1:8" ht="12.75" customHeight="1" x14ac:dyDescent="0.2">
      <c r="A131" s="46"/>
      <c r="B131" s="48"/>
      <c r="C131" s="64" t="str">
        <f>IF(A128="","",INDEX('TAKIM KAYIT'!$C$6:$C$365,MATCH(C128,'TAKIM KAYIT'!$C$6:$C$365,0)+3))</f>
        <v/>
      </c>
      <c r="D131" s="49" t="str">
        <f>IF(ISERROR(VLOOKUP($C131,'START LİSTE'!$B$6:$G$1026,2,0)),"",VLOOKUP($C131,'START LİSTE'!$B$6:$G$1026,2,0))</f>
        <v/>
      </c>
      <c r="E131" s="50" t="str">
        <f>IF(ISERROR(VLOOKUP($C131,'START LİSTE'!$B$6:$G$1026,4,0)),"",VLOOKUP($C131,'START LİSTE'!$B$6:$G$1026,4,0))</f>
        <v/>
      </c>
      <c r="F131" s="109" t="str">
        <f>IF(ISERROR(VLOOKUP($C131,'FERDİ SONUÇ'!$B$6:$H$1027,6,0)),"",VLOOKUP($C131,'FERDİ SONUÇ'!$B$6:$H$1027,6,0))</f>
        <v/>
      </c>
      <c r="G131" s="52" t="str">
        <f>IF(OR(E131="",F131="DQ", F131="DNF", F131="DNS", F131=""),"-",VLOOKUP(C131,'FERDİ SONUÇ'!$B$6:$H$1027,7,0))</f>
        <v>-</v>
      </c>
      <c r="H131" s="47"/>
    </row>
    <row r="132" spans="1:8" ht="12.75" customHeight="1" x14ac:dyDescent="0.2">
      <c r="A132" s="28"/>
      <c r="B132" s="30"/>
      <c r="C132" s="60" t="str">
        <f>IF(A134="","",INDEX('TAKIM KAYIT'!$C$6:$C$365,MATCH(C134,'TAKIM KAYIT'!$C$6:$C$365,0)-2))</f>
        <v/>
      </c>
      <c r="D132" s="32" t="str">
        <f>IF(ISERROR(VLOOKUP($C132,'START LİSTE'!$B$6:$G$1026,2,0)),"",VLOOKUP($C132,'START LİSTE'!$B$6:$G$1026,2,0))</f>
        <v/>
      </c>
      <c r="E132" s="33" t="str">
        <f>IF(ISERROR(VLOOKUP($C132,'START LİSTE'!$B$6:$G$1026,4,0)),"",VLOOKUP($C132,'START LİSTE'!$B$6:$G$1026,4,0))</f>
        <v/>
      </c>
      <c r="F132" s="107" t="str">
        <f>IF(ISERROR(VLOOKUP($C132,'FERDİ SONUÇ'!$B$6:$H$1027,6,0)),"",VLOOKUP($C132,'FERDİ SONUÇ'!$B$6:$H$1027,6,0))</f>
        <v/>
      </c>
      <c r="G132" s="35" t="str">
        <f>IF(OR(E132="",F132="DQ", F132="DNF", F132="DNS", F132=""),"-",VLOOKUP(C132,'FERDİ SONUÇ'!$B$6:$H$1027,7,0))</f>
        <v>-</v>
      </c>
      <c r="H132" s="29"/>
    </row>
    <row r="133" spans="1:8" ht="12.75" customHeight="1" x14ac:dyDescent="0.2">
      <c r="A133" s="38"/>
      <c r="B133" s="40"/>
      <c r="C133" s="62" t="str">
        <f>IF(A134="","",INDEX('TAKIM KAYIT'!$C$6:$C$365,MATCH(C134,'TAKIM KAYIT'!$C$6:$C$365,0)-1))</f>
        <v/>
      </c>
      <c r="D133" s="42" t="str">
        <f>IF(ISERROR(VLOOKUP($C133,'START LİSTE'!$B$6:$G$1026,2,0)),"",VLOOKUP($C133,'START LİSTE'!$B$6:$G$1026,2,0))</f>
        <v/>
      </c>
      <c r="E133" s="43" t="str">
        <f>IF(ISERROR(VLOOKUP($C133,'START LİSTE'!$B$6:$G$1026,4,0)),"",VLOOKUP($C133,'START LİSTE'!$B$6:$G$1026,4,0))</f>
        <v/>
      </c>
      <c r="F133" s="108" t="str">
        <f>IF(ISERROR(VLOOKUP($C133,'FERDİ SONUÇ'!$B$6:$H$1027,6,0)),"",VLOOKUP($C133,'FERDİ SONUÇ'!$B$6:$H$1027,6,0))</f>
        <v/>
      </c>
      <c r="G133" s="45" t="str">
        <f>IF(OR(E133="",F133="DQ", F133="DNF", F133="DNS", F133=""),"-",VLOOKUP(C133,'FERDİ SONUÇ'!$B$6:$H$1027,7,0))</f>
        <v>-</v>
      </c>
      <c r="H133" s="39"/>
    </row>
    <row r="134" spans="1:8" ht="12.75" customHeight="1" x14ac:dyDescent="0.2">
      <c r="A134" s="67" t="str">
        <f>IF(ISERROR(SMALL('TAKIM KAYIT'!$A$6:$A$365,22)),"",SMALL('TAKIM KAYIT'!$A$6:$A$365,22))</f>
        <v/>
      </c>
      <c r="B134" s="40" t="str">
        <f>IF(A134="","",VLOOKUP(A134,'TAKIM KAYIT'!$A$6:$J$365,2,FALSE))</f>
        <v/>
      </c>
      <c r="C134" s="62" t="str">
        <f>IF(A134="","",VLOOKUP(A134,'TAKIM KAYIT'!$A$6:$J$365,3,FALSE))</f>
        <v/>
      </c>
      <c r="D134" s="42" t="str">
        <f>IF(ISERROR(VLOOKUP($C134,'START LİSTE'!$B$6:$G$1026,2,0)),"",VLOOKUP($C134,'START LİSTE'!$B$6:$G$1026,2,0))</f>
        <v/>
      </c>
      <c r="E134" s="43" t="str">
        <f>IF(ISERROR(VLOOKUP($C134,'START LİSTE'!$B$6:$G$1026,4,0)),"",VLOOKUP($C134,'START LİSTE'!$B$6:$G$1026,4,0))</f>
        <v/>
      </c>
      <c r="F134" s="108" t="str">
        <f>IF(ISERROR(VLOOKUP($C134,'FERDİ SONUÇ'!$B$6:$H$1027,6,0)),"",VLOOKUP($C134,'FERDİ SONUÇ'!$B$6:$H$1027,6,0))</f>
        <v/>
      </c>
      <c r="G134" s="45" t="str">
        <f>IF(OR(E134="",F134="DQ", F134="DNF", F134="DNS", F134=""),"-",VLOOKUP(C134,'FERDİ SONUÇ'!$B$6:$H$1027,7,0))</f>
        <v>-</v>
      </c>
      <c r="H134" s="58" t="str">
        <f>IF(A134="","",VLOOKUP(A134,'TAKIM KAYIT'!$A$6:$K$365,10,FALSE))</f>
        <v/>
      </c>
    </row>
    <row r="135" spans="1:8" ht="12.75" customHeight="1" x14ac:dyDescent="0.2">
      <c r="A135" s="38"/>
      <c r="B135" s="40"/>
      <c r="C135" s="62" t="str">
        <f>IF(A134="","",INDEX('TAKIM KAYIT'!$C$6:$C$365,MATCH(C134,'TAKIM KAYIT'!$C$6:$C$365,0)+1))</f>
        <v/>
      </c>
      <c r="D135" s="42" t="str">
        <f>IF(ISERROR(VLOOKUP($C135,'START LİSTE'!$B$6:$G$1026,2,0)),"",VLOOKUP($C135,'START LİSTE'!$B$6:$G$1026,2,0))</f>
        <v/>
      </c>
      <c r="E135" s="43" t="str">
        <f>IF(ISERROR(VLOOKUP($C135,'START LİSTE'!$B$6:$G$1026,4,0)),"",VLOOKUP($C135,'START LİSTE'!$B$6:$G$1026,4,0))</f>
        <v/>
      </c>
      <c r="F135" s="108" t="str">
        <f>IF(ISERROR(VLOOKUP($C135,'FERDİ SONUÇ'!$B$6:$H$1027,6,0)),"",VLOOKUP($C135,'FERDİ SONUÇ'!$B$6:$H$1027,6,0))</f>
        <v/>
      </c>
      <c r="G135" s="45" t="str">
        <f>IF(OR(E135="",F135="DQ", F135="DNF", F135="DNS", F135=""),"-",VLOOKUP(C135,'FERDİ SONUÇ'!$B$6:$H$1027,7,0))</f>
        <v>-</v>
      </c>
      <c r="H135" s="39"/>
    </row>
    <row r="136" spans="1:8" ht="12.75" customHeight="1" x14ac:dyDescent="0.2">
      <c r="A136" s="38"/>
      <c r="B136" s="40"/>
      <c r="C136" s="62" t="str">
        <f>IF(A134="","",INDEX('TAKIM KAYIT'!$C$6:$C$365,MATCH(C134,'TAKIM KAYIT'!$C$6:$C$365,0)+2))</f>
        <v/>
      </c>
      <c r="D136" s="42" t="str">
        <f>IF(ISERROR(VLOOKUP($C136,'START LİSTE'!$B$6:$G$1026,2,0)),"",VLOOKUP($C136,'START LİSTE'!$B$6:$G$1026,2,0))</f>
        <v/>
      </c>
      <c r="E136" s="43" t="str">
        <f>IF(ISERROR(VLOOKUP($C136,'START LİSTE'!$B$6:$G$1026,4,0)),"",VLOOKUP($C136,'START LİSTE'!$B$6:$G$1026,4,0))</f>
        <v/>
      </c>
      <c r="F136" s="108" t="str">
        <f>IF(ISERROR(VLOOKUP($C136,'FERDİ SONUÇ'!$B$6:$H$1027,6,0)),"",VLOOKUP($C136,'FERDİ SONUÇ'!$B$6:$H$1027,6,0))</f>
        <v/>
      </c>
      <c r="G136" s="45" t="str">
        <f>IF(OR(E136="",F136="DQ", F136="DNF", F136="DNS", F136=""),"-",VLOOKUP(C136,'FERDİ SONUÇ'!$B$6:$H$1027,7,0))</f>
        <v>-</v>
      </c>
      <c r="H136" s="39"/>
    </row>
    <row r="137" spans="1:8" ht="12.75" customHeight="1" x14ac:dyDescent="0.2">
      <c r="A137" s="46"/>
      <c r="B137" s="48"/>
      <c r="C137" s="64" t="str">
        <f>IF(A134="","",INDEX('TAKIM KAYIT'!$C$6:$C$365,MATCH(C134,'TAKIM KAYIT'!$C$6:$C$365,0)+3))</f>
        <v/>
      </c>
      <c r="D137" s="49" t="str">
        <f>IF(ISERROR(VLOOKUP($C137,'START LİSTE'!$B$6:$G$1026,2,0)),"",VLOOKUP($C137,'START LİSTE'!$B$6:$G$1026,2,0))</f>
        <v/>
      </c>
      <c r="E137" s="50" t="str">
        <f>IF(ISERROR(VLOOKUP($C137,'START LİSTE'!$B$6:$G$1026,4,0)),"",VLOOKUP($C137,'START LİSTE'!$B$6:$G$1026,4,0))</f>
        <v/>
      </c>
      <c r="F137" s="109" t="str">
        <f>IF(ISERROR(VLOOKUP($C137,'FERDİ SONUÇ'!$B$6:$H$1027,6,0)),"",VLOOKUP($C137,'FERDİ SONUÇ'!$B$6:$H$1027,6,0))</f>
        <v/>
      </c>
      <c r="G137" s="52" t="str">
        <f>IF(OR(E137="",F137="DQ", F137="DNF", F137="DNS", F137=""),"-",VLOOKUP(C137,'FERDİ SONUÇ'!$B$6:$H$1027,7,0))</f>
        <v>-</v>
      </c>
      <c r="H137" s="47"/>
    </row>
    <row r="138" spans="1:8" ht="12.75" customHeight="1" x14ac:dyDescent="0.2">
      <c r="A138" s="28"/>
      <c r="B138" s="30"/>
      <c r="C138" s="60" t="str">
        <f>IF(A140="","",INDEX('TAKIM KAYIT'!$C$6:$C$365,MATCH(C140,'TAKIM KAYIT'!$C$6:$C$365,0)-2))</f>
        <v/>
      </c>
      <c r="D138" s="32" t="str">
        <f>IF(ISERROR(VLOOKUP($C138,'START LİSTE'!$B$6:$G$1026,2,0)),"",VLOOKUP($C138,'START LİSTE'!$B$6:$G$1026,2,0))</f>
        <v/>
      </c>
      <c r="E138" s="33" t="str">
        <f>IF(ISERROR(VLOOKUP($C138,'START LİSTE'!$B$6:$G$1026,4,0)),"",VLOOKUP($C138,'START LİSTE'!$B$6:$G$1026,4,0))</f>
        <v/>
      </c>
      <c r="F138" s="107" t="str">
        <f>IF(ISERROR(VLOOKUP($C138,'FERDİ SONUÇ'!$B$6:$H$1027,6,0)),"",VLOOKUP($C138,'FERDİ SONUÇ'!$B$6:$H$1027,6,0))</f>
        <v/>
      </c>
      <c r="G138" s="35" t="str">
        <f>IF(OR(E138="",F138="DQ", F138="DNF", F138="DNS", F138=""),"-",VLOOKUP(C138,'FERDİ SONUÇ'!$B$6:$H$1027,7,0))</f>
        <v>-</v>
      </c>
      <c r="H138" s="29"/>
    </row>
    <row r="139" spans="1:8" ht="12.75" customHeight="1" x14ac:dyDescent="0.2">
      <c r="A139" s="38"/>
      <c r="B139" s="40"/>
      <c r="C139" s="62" t="str">
        <f>IF(A140="","",INDEX('TAKIM KAYIT'!$C$6:$C$365,MATCH(C140,'TAKIM KAYIT'!$C$6:$C$365,0)-1))</f>
        <v/>
      </c>
      <c r="D139" s="42" t="str">
        <f>IF(ISERROR(VLOOKUP($C139,'START LİSTE'!$B$6:$G$1026,2,0)),"",VLOOKUP($C139,'START LİSTE'!$B$6:$G$1026,2,0))</f>
        <v/>
      </c>
      <c r="E139" s="43" t="str">
        <f>IF(ISERROR(VLOOKUP($C139,'START LİSTE'!$B$6:$G$1026,4,0)),"",VLOOKUP($C139,'START LİSTE'!$B$6:$G$1026,4,0))</f>
        <v/>
      </c>
      <c r="F139" s="108" t="str">
        <f>IF(ISERROR(VLOOKUP($C139,'FERDİ SONUÇ'!$B$6:$H$1027,6,0)),"",VLOOKUP($C139,'FERDİ SONUÇ'!$B$6:$H$1027,6,0))</f>
        <v/>
      </c>
      <c r="G139" s="45" t="str">
        <f>IF(OR(E139="",F139="DQ", F139="DNF", F139="DNS", F139=""),"-",VLOOKUP(C139,'FERDİ SONUÇ'!$B$6:$H$1027,7,0))</f>
        <v>-</v>
      </c>
      <c r="H139" s="39"/>
    </row>
    <row r="140" spans="1:8" ht="12.75" customHeight="1" x14ac:dyDescent="0.2">
      <c r="A140" s="67" t="str">
        <f>IF(ISERROR(SMALL('TAKIM KAYIT'!$A$6:$A$365,23)),"",SMALL('TAKIM KAYIT'!$A$6:$A$365,23))</f>
        <v/>
      </c>
      <c r="B140" s="40" t="str">
        <f>IF(A140="","",VLOOKUP(A140,'TAKIM KAYIT'!$A$6:$J$365,2,FALSE))</f>
        <v/>
      </c>
      <c r="C140" s="62" t="str">
        <f>IF(A140="","",VLOOKUP(A140,'TAKIM KAYIT'!$A$6:$J$365,3,FALSE))</f>
        <v/>
      </c>
      <c r="D140" s="42" t="str">
        <f>IF(ISERROR(VLOOKUP($C140,'START LİSTE'!$B$6:$G$1026,2,0)),"",VLOOKUP($C140,'START LİSTE'!$B$6:$G$1026,2,0))</f>
        <v/>
      </c>
      <c r="E140" s="43" t="str">
        <f>IF(ISERROR(VLOOKUP($C140,'START LİSTE'!$B$6:$G$1026,4,0)),"",VLOOKUP($C140,'START LİSTE'!$B$6:$G$1026,4,0))</f>
        <v/>
      </c>
      <c r="F140" s="108" t="str">
        <f>IF(ISERROR(VLOOKUP($C140,'FERDİ SONUÇ'!$B$6:$H$1027,6,0)),"",VLOOKUP($C140,'FERDİ SONUÇ'!$B$6:$H$1027,6,0))</f>
        <v/>
      </c>
      <c r="G140" s="45" t="str">
        <f>IF(OR(E140="",F140="DQ", F140="DNF", F140="DNS", F140=""),"-",VLOOKUP(C140,'FERDİ SONUÇ'!$B$6:$H$1027,7,0))</f>
        <v>-</v>
      </c>
      <c r="H140" s="58" t="str">
        <f>IF(A140="","",VLOOKUP(A140,'TAKIM KAYIT'!$A$6:$K$365,10,FALSE))</f>
        <v/>
      </c>
    </row>
    <row r="141" spans="1:8" ht="12.75" customHeight="1" x14ac:dyDescent="0.2">
      <c r="A141" s="38"/>
      <c r="B141" s="40"/>
      <c r="C141" s="62" t="str">
        <f>IF(A140="","",INDEX('TAKIM KAYIT'!$C$6:$C$365,MATCH(C140,'TAKIM KAYIT'!$C$6:$C$365,0)+1))</f>
        <v/>
      </c>
      <c r="D141" s="42" t="str">
        <f>IF(ISERROR(VLOOKUP($C141,'START LİSTE'!$B$6:$G$1026,2,0)),"",VLOOKUP($C141,'START LİSTE'!$B$6:$G$1026,2,0))</f>
        <v/>
      </c>
      <c r="E141" s="43" t="str">
        <f>IF(ISERROR(VLOOKUP($C141,'START LİSTE'!$B$6:$G$1026,4,0)),"",VLOOKUP($C141,'START LİSTE'!$B$6:$G$1026,4,0))</f>
        <v/>
      </c>
      <c r="F141" s="108" t="str">
        <f>IF(ISERROR(VLOOKUP($C141,'FERDİ SONUÇ'!$B$6:$H$1027,6,0)),"",VLOOKUP($C141,'FERDİ SONUÇ'!$B$6:$H$1027,6,0))</f>
        <v/>
      </c>
      <c r="G141" s="45" t="str">
        <f>IF(OR(E141="",F141="DQ", F141="DNF", F141="DNS", F141=""),"-",VLOOKUP(C141,'FERDİ SONUÇ'!$B$6:$H$1027,7,0))</f>
        <v>-</v>
      </c>
      <c r="H141" s="39"/>
    </row>
    <row r="142" spans="1:8" ht="12.75" customHeight="1" x14ac:dyDescent="0.2">
      <c r="A142" s="38"/>
      <c r="B142" s="40"/>
      <c r="C142" s="62" t="str">
        <f>IF(A140="","",INDEX('TAKIM KAYIT'!$C$6:$C$365,MATCH(C140,'TAKIM KAYIT'!$C$6:$C$365,0)+2))</f>
        <v/>
      </c>
      <c r="D142" s="42" t="str">
        <f>IF(ISERROR(VLOOKUP($C142,'START LİSTE'!$B$6:$G$1026,2,0)),"",VLOOKUP($C142,'START LİSTE'!$B$6:$G$1026,2,0))</f>
        <v/>
      </c>
      <c r="E142" s="43" t="str">
        <f>IF(ISERROR(VLOOKUP($C142,'START LİSTE'!$B$6:$G$1026,4,0)),"",VLOOKUP($C142,'START LİSTE'!$B$6:$G$1026,4,0))</f>
        <v/>
      </c>
      <c r="F142" s="108" t="str">
        <f>IF(ISERROR(VLOOKUP($C142,'FERDİ SONUÇ'!$B$6:$H$1027,6,0)),"",VLOOKUP($C142,'FERDİ SONUÇ'!$B$6:$H$1027,6,0))</f>
        <v/>
      </c>
      <c r="G142" s="45" t="str">
        <f>IF(OR(E142="",F142="DQ", F142="DNF", F142="DNS", F142=""),"-",VLOOKUP(C142,'FERDİ SONUÇ'!$B$6:$H$1027,7,0))</f>
        <v>-</v>
      </c>
      <c r="H142" s="39"/>
    </row>
    <row r="143" spans="1:8" ht="12.75" customHeight="1" x14ac:dyDescent="0.2">
      <c r="A143" s="46"/>
      <c r="B143" s="48"/>
      <c r="C143" s="64" t="str">
        <f>IF(A140="","",INDEX('TAKIM KAYIT'!$C$6:$C$365,MATCH(C140,'TAKIM KAYIT'!$C$6:$C$365,0)+3))</f>
        <v/>
      </c>
      <c r="D143" s="49" t="str">
        <f>IF(ISERROR(VLOOKUP($C143,'START LİSTE'!$B$6:$G$1026,2,0)),"",VLOOKUP($C143,'START LİSTE'!$B$6:$G$1026,2,0))</f>
        <v/>
      </c>
      <c r="E143" s="50" t="str">
        <f>IF(ISERROR(VLOOKUP($C143,'START LİSTE'!$B$6:$G$1026,4,0)),"",VLOOKUP($C143,'START LİSTE'!$B$6:$G$1026,4,0))</f>
        <v/>
      </c>
      <c r="F143" s="109" t="str">
        <f>IF(ISERROR(VLOOKUP($C143,'FERDİ SONUÇ'!$B$6:$H$1027,6,0)),"",VLOOKUP($C143,'FERDİ SONUÇ'!$B$6:$H$1027,6,0))</f>
        <v/>
      </c>
      <c r="G143" s="52" t="str">
        <f>IF(OR(E143="",F143="DQ", F143="DNF", F143="DNS", F143=""),"-",VLOOKUP(C143,'FERDİ SONUÇ'!$B$6:$H$1027,7,0))</f>
        <v>-</v>
      </c>
      <c r="H143" s="47"/>
    </row>
    <row r="144" spans="1:8" ht="12.75" customHeight="1" x14ac:dyDescent="0.2">
      <c r="A144" s="28"/>
      <c r="B144" s="30"/>
      <c r="C144" s="60" t="str">
        <f>IF(A146="","",INDEX('TAKIM KAYIT'!$C$6:$C$365,MATCH(C146,'TAKIM KAYIT'!$C$6:$C$365,0)-2))</f>
        <v/>
      </c>
      <c r="D144" s="32" t="str">
        <f>IF(ISERROR(VLOOKUP($C144,'START LİSTE'!$B$6:$G$1026,2,0)),"",VLOOKUP($C144,'START LİSTE'!$B$6:$G$1026,2,0))</f>
        <v/>
      </c>
      <c r="E144" s="33" t="str">
        <f>IF(ISERROR(VLOOKUP($C144,'START LİSTE'!$B$6:$G$1026,4,0)),"",VLOOKUP($C144,'START LİSTE'!$B$6:$G$1026,4,0))</f>
        <v/>
      </c>
      <c r="F144" s="107" t="str">
        <f>IF(ISERROR(VLOOKUP($C144,'FERDİ SONUÇ'!$B$6:$H$1027,6,0)),"",VLOOKUP($C144,'FERDİ SONUÇ'!$B$6:$H$1027,6,0))</f>
        <v/>
      </c>
      <c r="G144" s="35" t="str">
        <f>IF(OR(E144="",F144="DQ", F144="DNF", F144="DNS", F144=""),"-",VLOOKUP(C144,'FERDİ SONUÇ'!$B$6:$H$1027,7,0))</f>
        <v>-</v>
      </c>
      <c r="H144" s="29"/>
    </row>
    <row r="145" spans="1:8" ht="12.75" customHeight="1" x14ac:dyDescent="0.2">
      <c r="A145" s="38"/>
      <c r="B145" s="40"/>
      <c r="C145" s="62" t="str">
        <f>IF(A146="","",INDEX('TAKIM KAYIT'!$C$6:$C$365,MATCH(C146,'TAKIM KAYIT'!$C$6:$C$365,0)-1))</f>
        <v/>
      </c>
      <c r="D145" s="42" t="str">
        <f>IF(ISERROR(VLOOKUP($C145,'START LİSTE'!$B$6:$G$1026,2,0)),"",VLOOKUP($C145,'START LİSTE'!$B$6:$G$1026,2,0))</f>
        <v/>
      </c>
      <c r="E145" s="43" t="str">
        <f>IF(ISERROR(VLOOKUP($C145,'START LİSTE'!$B$6:$G$1026,4,0)),"",VLOOKUP($C145,'START LİSTE'!$B$6:$G$1026,4,0))</f>
        <v/>
      </c>
      <c r="F145" s="108" t="str">
        <f>IF(ISERROR(VLOOKUP($C145,'FERDİ SONUÇ'!$B$6:$H$1027,6,0)),"",VLOOKUP($C145,'FERDİ SONUÇ'!$B$6:$H$1027,6,0))</f>
        <v/>
      </c>
      <c r="G145" s="45" t="str">
        <f>IF(OR(E145="",F145="DQ", F145="DNF", F145="DNS", F145=""),"-",VLOOKUP(C145,'FERDİ SONUÇ'!$B$6:$H$1027,7,0))</f>
        <v>-</v>
      </c>
      <c r="H145" s="39"/>
    </row>
    <row r="146" spans="1:8" ht="12.75" customHeight="1" x14ac:dyDescent="0.2">
      <c r="A146" s="67" t="str">
        <f>IF(ISERROR(SMALL('TAKIM KAYIT'!$A$6:$A$365,24)),"",SMALL('TAKIM KAYIT'!$A$6:$A$365,24))</f>
        <v/>
      </c>
      <c r="B146" s="40" t="str">
        <f>IF(A146="","",VLOOKUP(A146,'TAKIM KAYIT'!$A$6:$J$365,2,FALSE))</f>
        <v/>
      </c>
      <c r="C146" s="62" t="str">
        <f>IF(A146="","",VLOOKUP(A146,'TAKIM KAYIT'!$A$6:$J$365,3,FALSE))</f>
        <v/>
      </c>
      <c r="D146" s="42" t="str">
        <f>IF(ISERROR(VLOOKUP($C146,'START LİSTE'!$B$6:$G$1026,2,0)),"",VLOOKUP($C146,'START LİSTE'!$B$6:$G$1026,2,0))</f>
        <v/>
      </c>
      <c r="E146" s="43" t="str">
        <f>IF(ISERROR(VLOOKUP($C146,'START LİSTE'!$B$6:$G$1026,4,0)),"",VLOOKUP($C146,'START LİSTE'!$B$6:$G$1026,4,0))</f>
        <v/>
      </c>
      <c r="F146" s="108" t="str">
        <f>IF(ISERROR(VLOOKUP($C146,'FERDİ SONUÇ'!$B$6:$H$1027,6,0)),"",VLOOKUP($C146,'FERDİ SONUÇ'!$B$6:$H$1027,6,0))</f>
        <v/>
      </c>
      <c r="G146" s="45" t="str">
        <f>IF(OR(E146="",F146="DQ", F146="DNF", F146="DNS", F146=""),"-",VLOOKUP(C146,'FERDİ SONUÇ'!$B$6:$H$1027,7,0))</f>
        <v>-</v>
      </c>
      <c r="H146" s="58" t="str">
        <f>IF(A146="","",VLOOKUP(A146,'TAKIM KAYIT'!$A$6:$K$365,10,FALSE))</f>
        <v/>
      </c>
    </row>
    <row r="147" spans="1:8" ht="12.75" customHeight="1" x14ac:dyDescent="0.2">
      <c r="A147" s="38"/>
      <c r="B147" s="40"/>
      <c r="C147" s="62" t="str">
        <f>IF(A146="","",INDEX('TAKIM KAYIT'!$C$6:$C$365,MATCH(C146,'TAKIM KAYIT'!$C$6:$C$365,0)+1))</f>
        <v/>
      </c>
      <c r="D147" s="42" t="str">
        <f>IF(ISERROR(VLOOKUP($C147,'START LİSTE'!$B$6:$G$1026,2,0)),"",VLOOKUP($C147,'START LİSTE'!$B$6:$G$1026,2,0))</f>
        <v/>
      </c>
      <c r="E147" s="43" t="str">
        <f>IF(ISERROR(VLOOKUP($C147,'START LİSTE'!$B$6:$G$1026,4,0)),"",VLOOKUP($C147,'START LİSTE'!$B$6:$G$1026,4,0))</f>
        <v/>
      </c>
      <c r="F147" s="108" t="str">
        <f>IF(ISERROR(VLOOKUP($C147,'FERDİ SONUÇ'!$B$6:$H$1027,6,0)),"",VLOOKUP($C147,'FERDİ SONUÇ'!$B$6:$H$1027,6,0))</f>
        <v/>
      </c>
      <c r="G147" s="45" t="str">
        <f>IF(OR(E147="",F147="DQ", F147="DNF", F147="DNS", F147=""),"-",VLOOKUP(C147,'FERDİ SONUÇ'!$B$6:$H$1027,7,0))</f>
        <v>-</v>
      </c>
      <c r="H147" s="39"/>
    </row>
    <row r="148" spans="1:8" ht="12.75" customHeight="1" x14ac:dyDescent="0.2">
      <c r="A148" s="38"/>
      <c r="B148" s="40"/>
      <c r="C148" s="62" t="str">
        <f>IF(A146="","",INDEX('TAKIM KAYIT'!$C$6:$C$365,MATCH(C146,'TAKIM KAYIT'!$C$6:$C$365,0)+2))</f>
        <v/>
      </c>
      <c r="D148" s="42" t="str">
        <f>IF(ISERROR(VLOOKUP($C148,'START LİSTE'!$B$6:$G$1026,2,0)),"",VLOOKUP($C148,'START LİSTE'!$B$6:$G$1026,2,0))</f>
        <v/>
      </c>
      <c r="E148" s="43" t="str">
        <f>IF(ISERROR(VLOOKUP($C148,'START LİSTE'!$B$6:$G$1026,4,0)),"",VLOOKUP($C148,'START LİSTE'!$B$6:$G$1026,4,0))</f>
        <v/>
      </c>
      <c r="F148" s="108" t="str">
        <f>IF(ISERROR(VLOOKUP($C148,'FERDİ SONUÇ'!$B$6:$H$1027,6,0)),"",VLOOKUP($C148,'FERDİ SONUÇ'!$B$6:$H$1027,6,0))</f>
        <v/>
      </c>
      <c r="G148" s="45" t="str">
        <f>IF(OR(E148="",F148="DQ", F148="DNF", F148="DNS", F148=""),"-",VLOOKUP(C148,'FERDİ SONUÇ'!$B$6:$H$1027,7,0))</f>
        <v>-</v>
      </c>
      <c r="H148" s="39"/>
    </row>
    <row r="149" spans="1:8" ht="12.75" customHeight="1" x14ac:dyDescent="0.2">
      <c r="A149" s="46"/>
      <c r="B149" s="48"/>
      <c r="C149" s="64" t="str">
        <f>IF(A146="","",INDEX('TAKIM KAYIT'!$C$6:$C$365,MATCH(C146,'TAKIM KAYIT'!$C$6:$C$365,0)+3))</f>
        <v/>
      </c>
      <c r="D149" s="49" t="str">
        <f>IF(ISERROR(VLOOKUP($C149,'START LİSTE'!$B$6:$G$1026,2,0)),"",VLOOKUP($C149,'START LİSTE'!$B$6:$G$1026,2,0))</f>
        <v/>
      </c>
      <c r="E149" s="50" t="str">
        <f>IF(ISERROR(VLOOKUP($C149,'START LİSTE'!$B$6:$G$1026,4,0)),"",VLOOKUP($C149,'START LİSTE'!$B$6:$G$1026,4,0))</f>
        <v/>
      </c>
      <c r="F149" s="109" t="str">
        <f>IF(ISERROR(VLOOKUP($C149,'FERDİ SONUÇ'!$B$6:$H$1027,6,0)),"",VLOOKUP($C149,'FERDİ SONUÇ'!$B$6:$H$1027,6,0))</f>
        <v/>
      </c>
      <c r="G149" s="52" t="str">
        <f>IF(OR(E149="",F149="DQ", F149="DNF", F149="DNS", F149=""),"-",VLOOKUP(C149,'FERDİ SONUÇ'!$B$6:$H$1027,7,0))</f>
        <v>-</v>
      </c>
      <c r="H149" s="47"/>
    </row>
    <row r="150" spans="1:8" ht="12.75" customHeight="1" x14ac:dyDescent="0.2">
      <c r="A150" s="28"/>
      <c r="B150" s="30"/>
      <c r="C150" s="60" t="str">
        <f>IF(A152="","",INDEX('TAKIM KAYIT'!$C$6:$C$365,MATCH(C152,'TAKIM KAYIT'!$C$6:$C$365,0)-2))</f>
        <v/>
      </c>
      <c r="D150" s="32" t="str">
        <f>IF(ISERROR(VLOOKUP($C150,'START LİSTE'!$B$6:$G$1026,2,0)),"",VLOOKUP($C150,'START LİSTE'!$B$6:$G$1026,2,0))</f>
        <v/>
      </c>
      <c r="E150" s="33" t="str">
        <f>IF(ISERROR(VLOOKUP($C150,'START LİSTE'!$B$6:$G$1026,4,0)),"",VLOOKUP($C150,'START LİSTE'!$B$6:$G$1026,4,0))</f>
        <v/>
      </c>
      <c r="F150" s="107" t="str">
        <f>IF(ISERROR(VLOOKUP($C150,'FERDİ SONUÇ'!$B$6:$H$1027,6,0)),"",VLOOKUP($C150,'FERDİ SONUÇ'!$B$6:$H$1027,6,0))</f>
        <v/>
      </c>
      <c r="G150" s="35" t="str">
        <f>IF(OR(E150="",F150="DQ", F150="DNF", F150="DNS", F150=""),"-",VLOOKUP(C150,'FERDİ SONUÇ'!$B$6:$H$1027,7,0))</f>
        <v>-</v>
      </c>
      <c r="H150" s="29"/>
    </row>
    <row r="151" spans="1:8" ht="12.75" customHeight="1" x14ac:dyDescent="0.2">
      <c r="A151" s="38"/>
      <c r="B151" s="40"/>
      <c r="C151" s="62" t="str">
        <f>IF(A152="","",INDEX('TAKIM KAYIT'!$C$6:$C$365,MATCH(C152,'TAKIM KAYIT'!$C$6:$C$365,0)-1))</f>
        <v/>
      </c>
      <c r="D151" s="42" t="str">
        <f>IF(ISERROR(VLOOKUP($C151,'START LİSTE'!$B$6:$G$1026,2,0)),"",VLOOKUP($C151,'START LİSTE'!$B$6:$G$1026,2,0))</f>
        <v/>
      </c>
      <c r="E151" s="43" t="str">
        <f>IF(ISERROR(VLOOKUP($C151,'START LİSTE'!$B$6:$G$1026,4,0)),"",VLOOKUP($C151,'START LİSTE'!$B$6:$G$1026,4,0))</f>
        <v/>
      </c>
      <c r="F151" s="108" t="str">
        <f>IF(ISERROR(VLOOKUP($C151,'FERDİ SONUÇ'!$B$6:$H$1027,6,0)),"",VLOOKUP($C151,'FERDİ SONUÇ'!$B$6:$H$1027,6,0))</f>
        <v/>
      </c>
      <c r="G151" s="45" t="str">
        <f>IF(OR(E151="",F151="DQ", F151="DNF", F151="DNS", F151=""),"-",VLOOKUP(C151,'FERDİ SONUÇ'!$B$6:$H$1027,7,0))</f>
        <v>-</v>
      </c>
      <c r="H151" s="39"/>
    </row>
    <row r="152" spans="1:8" ht="12.75" customHeight="1" x14ac:dyDescent="0.2">
      <c r="A152" s="67" t="str">
        <f>IF(ISERROR(SMALL('TAKIM KAYIT'!$A$6:$A$365,25)),"",SMALL('TAKIM KAYIT'!$A$6:$A$365,25))</f>
        <v/>
      </c>
      <c r="B152" s="40" t="str">
        <f>IF(A152="","",VLOOKUP(A152,'TAKIM KAYIT'!$A$6:$J$365,2,FALSE))</f>
        <v/>
      </c>
      <c r="C152" s="62" t="str">
        <f>IF(A152="","",VLOOKUP(A152,'TAKIM KAYIT'!$A$6:$J$365,3,FALSE))</f>
        <v/>
      </c>
      <c r="D152" s="42" t="str">
        <f>IF(ISERROR(VLOOKUP($C152,'START LİSTE'!$B$6:$G$1026,2,0)),"",VLOOKUP($C152,'START LİSTE'!$B$6:$G$1026,2,0))</f>
        <v/>
      </c>
      <c r="E152" s="43" t="str">
        <f>IF(ISERROR(VLOOKUP($C152,'START LİSTE'!$B$6:$G$1026,4,0)),"",VLOOKUP($C152,'START LİSTE'!$B$6:$G$1026,4,0))</f>
        <v/>
      </c>
      <c r="F152" s="108" t="str">
        <f>IF(ISERROR(VLOOKUP($C152,'FERDİ SONUÇ'!$B$6:$H$1027,6,0)),"",VLOOKUP($C152,'FERDİ SONUÇ'!$B$6:$H$1027,6,0))</f>
        <v/>
      </c>
      <c r="G152" s="45" t="str">
        <f>IF(OR(E152="",F152="DQ", F152="DNF", F152="DNS", F152=""),"-",VLOOKUP(C152,'FERDİ SONUÇ'!$B$6:$H$1027,7,0))</f>
        <v>-</v>
      </c>
      <c r="H152" s="58" t="str">
        <f>IF(A152="","",VLOOKUP(A152,'TAKIM KAYIT'!$A$6:$K$365,10,FALSE))</f>
        <v/>
      </c>
    </row>
    <row r="153" spans="1:8" ht="12.75" customHeight="1" x14ac:dyDescent="0.2">
      <c r="A153" s="38"/>
      <c r="B153" s="40"/>
      <c r="C153" s="62" t="str">
        <f>IF(A152="","",INDEX('TAKIM KAYIT'!$C$6:$C$365,MATCH(C152,'TAKIM KAYIT'!$C$6:$C$365,0)+1))</f>
        <v/>
      </c>
      <c r="D153" s="42" t="str">
        <f>IF(ISERROR(VLOOKUP($C153,'START LİSTE'!$B$6:$G$1026,2,0)),"",VLOOKUP($C153,'START LİSTE'!$B$6:$G$1026,2,0))</f>
        <v/>
      </c>
      <c r="E153" s="43" t="str">
        <f>IF(ISERROR(VLOOKUP($C153,'START LİSTE'!$B$6:$G$1026,4,0)),"",VLOOKUP($C153,'START LİSTE'!$B$6:$G$1026,4,0))</f>
        <v/>
      </c>
      <c r="F153" s="108" t="str">
        <f>IF(ISERROR(VLOOKUP($C153,'FERDİ SONUÇ'!$B$6:$H$1027,6,0)),"",VLOOKUP($C153,'FERDİ SONUÇ'!$B$6:$H$1027,6,0))</f>
        <v/>
      </c>
      <c r="G153" s="45" t="str">
        <f>IF(OR(E153="",F153="DQ", F153="DNF", F153="DNS", F153=""),"-",VLOOKUP(C153,'FERDİ SONUÇ'!$B$6:$H$1027,7,0))</f>
        <v>-</v>
      </c>
      <c r="H153" s="39"/>
    </row>
    <row r="154" spans="1:8" ht="12.75" customHeight="1" x14ac:dyDescent="0.2">
      <c r="A154" s="38"/>
      <c r="B154" s="40"/>
      <c r="C154" s="62" t="str">
        <f>IF(A152="","",INDEX('TAKIM KAYIT'!$C$6:$C$365,MATCH(C152,'TAKIM KAYIT'!$C$6:$C$365,0)+2))</f>
        <v/>
      </c>
      <c r="D154" s="42" t="str">
        <f>IF(ISERROR(VLOOKUP($C154,'START LİSTE'!$B$6:$G$1026,2,0)),"",VLOOKUP($C154,'START LİSTE'!$B$6:$G$1026,2,0))</f>
        <v/>
      </c>
      <c r="E154" s="43" t="str">
        <f>IF(ISERROR(VLOOKUP($C154,'START LİSTE'!$B$6:$G$1026,4,0)),"",VLOOKUP($C154,'START LİSTE'!$B$6:$G$1026,4,0))</f>
        <v/>
      </c>
      <c r="F154" s="108" t="str">
        <f>IF(ISERROR(VLOOKUP($C154,'FERDİ SONUÇ'!$B$6:$H$1027,6,0)),"",VLOOKUP($C154,'FERDİ SONUÇ'!$B$6:$H$1027,6,0))</f>
        <v/>
      </c>
      <c r="G154" s="45" t="str">
        <f>IF(OR(E154="",F154="DQ", F154="DNF", F154="DNS", F154=""),"-",VLOOKUP(C154,'FERDİ SONUÇ'!$B$6:$H$1027,7,0))</f>
        <v>-</v>
      </c>
      <c r="H154" s="39"/>
    </row>
    <row r="155" spans="1:8" ht="12.75" customHeight="1" x14ac:dyDescent="0.2">
      <c r="A155" s="46"/>
      <c r="B155" s="48"/>
      <c r="C155" s="64" t="str">
        <f>IF(A152="","",INDEX('TAKIM KAYIT'!$C$6:$C$365,MATCH(C152,'TAKIM KAYIT'!$C$6:$C$365,0)+3))</f>
        <v/>
      </c>
      <c r="D155" s="49" t="str">
        <f>IF(ISERROR(VLOOKUP($C155,'START LİSTE'!$B$6:$G$1026,2,0)),"",VLOOKUP($C155,'START LİSTE'!$B$6:$G$1026,2,0))</f>
        <v/>
      </c>
      <c r="E155" s="50" t="str">
        <f>IF(ISERROR(VLOOKUP($C155,'START LİSTE'!$B$6:$G$1026,4,0)),"",VLOOKUP($C155,'START LİSTE'!$B$6:$G$1026,4,0))</f>
        <v/>
      </c>
      <c r="F155" s="109" t="str">
        <f>IF(ISERROR(VLOOKUP($C155,'FERDİ SONUÇ'!$B$6:$H$1027,6,0)),"",VLOOKUP($C155,'FERDİ SONUÇ'!$B$6:$H$1027,6,0))</f>
        <v/>
      </c>
      <c r="G155" s="52" t="str">
        <f>IF(OR(E155="",F155="DQ", F155="DNF", F155="DNS", F155=""),"-",VLOOKUP(C155,'FERDİ SONUÇ'!$B$6:$H$1027,7,0))</f>
        <v>-</v>
      </c>
      <c r="H155" s="47"/>
    </row>
    <row r="156" spans="1:8" ht="12.75" customHeight="1" x14ac:dyDescent="0.2">
      <c r="A156" s="28"/>
      <c r="B156" s="30"/>
      <c r="C156" s="60" t="str">
        <f>IF(A158="","",INDEX('TAKIM KAYIT'!$C$6:$C$365,MATCH(C158,'TAKIM KAYIT'!$C$6:$C$365,0)-2))</f>
        <v/>
      </c>
      <c r="D156" s="32" t="str">
        <f>IF(ISERROR(VLOOKUP($C156,'START LİSTE'!$B$6:$G$1026,2,0)),"",VLOOKUP($C156,'START LİSTE'!$B$6:$G$1026,2,0))</f>
        <v/>
      </c>
      <c r="E156" s="33" t="str">
        <f>IF(ISERROR(VLOOKUP($C156,'START LİSTE'!$B$6:$G$1026,4,0)),"",VLOOKUP($C156,'START LİSTE'!$B$6:$G$1026,4,0))</f>
        <v/>
      </c>
      <c r="F156" s="107" t="str">
        <f>IF(ISERROR(VLOOKUP($C156,'FERDİ SONUÇ'!$B$6:$H$1027,6,0)),"",VLOOKUP($C156,'FERDİ SONUÇ'!$B$6:$H$1027,6,0))</f>
        <v/>
      </c>
      <c r="G156" s="35" t="str">
        <f>IF(OR(E156="",F156="DQ", F156="DNF", F156="DNS", F156=""),"-",VLOOKUP(C156,'FERDİ SONUÇ'!$B$6:$H$1027,7,0))</f>
        <v>-</v>
      </c>
      <c r="H156" s="29"/>
    </row>
    <row r="157" spans="1:8" ht="12.75" customHeight="1" x14ac:dyDescent="0.2">
      <c r="A157" s="38"/>
      <c r="B157" s="40"/>
      <c r="C157" s="62" t="str">
        <f>IF(A158="","",INDEX('TAKIM KAYIT'!$C$6:$C$365,MATCH(C158,'TAKIM KAYIT'!$C$6:$C$365,0)-1))</f>
        <v/>
      </c>
      <c r="D157" s="42" t="str">
        <f>IF(ISERROR(VLOOKUP($C157,'START LİSTE'!$B$6:$G$1026,2,0)),"",VLOOKUP($C157,'START LİSTE'!$B$6:$G$1026,2,0))</f>
        <v/>
      </c>
      <c r="E157" s="43" t="str">
        <f>IF(ISERROR(VLOOKUP($C157,'START LİSTE'!$B$6:$G$1026,4,0)),"",VLOOKUP($C157,'START LİSTE'!$B$6:$G$1026,4,0))</f>
        <v/>
      </c>
      <c r="F157" s="108" t="str">
        <f>IF(ISERROR(VLOOKUP($C157,'FERDİ SONUÇ'!$B$6:$H$1027,6,0)),"",VLOOKUP($C157,'FERDİ SONUÇ'!$B$6:$H$1027,6,0))</f>
        <v/>
      </c>
      <c r="G157" s="45" t="str">
        <f>IF(OR(E157="",F157="DQ", F157="DNF", F157="DNS", F157=""),"-",VLOOKUP(C157,'FERDİ SONUÇ'!$B$6:$H$1027,7,0))</f>
        <v>-</v>
      </c>
      <c r="H157" s="39"/>
    </row>
    <row r="158" spans="1:8" ht="12.75" customHeight="1" x14ac:dyDescent="0.2">
      <c r="A158" s="67" t="str">
        <f>IF(ISERROR(SMALL('TAKIM KAYIT'!$A$6:$A$365,26)),"",SMALL('TAKIM KAYIT'!$A$6:$A$365,26))</f>
        <v/>
      </c>
      <c r="B158" s="40" t="str">
        <f>IF(A158="","",VLOOKUP(A158,'TAKIM KAYIT'!$A$6:$J$365,2,FALSE))</f>
        <v/>
      </c>
      <c r="C158" s="62" t="str">
        <f>IF(A158="","",VLOOKUP(A158,'TAKIM KAYIT'!$A$6:$J$365,3,FALSE))</f>
        <v/>
      </c>
      <c r="D158" s="42" t="str">
        <f>IF(ISERROR(VLOOKUP($C158,'START LİSTE'!$B$6:$G$1026,2,0)),"",VLOOKUP($C158,'START LİSTE'!$B$6:$G$1026,2,0))</f>
        <v/>
      </c>
      <c r="E158" s="43" t="str">
        <f>IF(ISERROR(VLOOKUP($C158,'START LİSTE'!$B$6:$G$1026,4,0)),"",VLOOKUP($C158,'START LİSTE'!$B$6:$G$1026,4,0))</f>
        <v/>
      </c>
      <c r="F158" s="108" t="str">
        <f>IF(ISERROR(VLOOKUP($C158,'FERDİ SONUÇ'!$B$6:$H$1027,6,0)),"",VLOOKUP($C158,'FERDİ SONUÇ'!$B$6:$H$1027,6,0))</f>
        <v/>
      </c>
      <c r="G158" s="45" t="str">
        <f>IF(OR(E158="",F158="DQ", F158="DNF", F158="DNS", F158=""),"-",VLOOKUP(C158,'FERDİ SONUÇ'!$B$6:$H$1027,7,0))</f>
        <v>-</v>
      </c>
      <c r="H158" s="58" t="str">
        <f>IF(A158="","",VLOOKUP(A158,'TAKIM KAYIT'!$A$6:$K$365,10,FALSE))</f>
        <v/>
      </c>
    </row>
    <row r="159" spans="1:8" ht="12.75" customHeight="1" x14ac:dyDescent="0.2">
      <c r="A159" s="38"/>
      <c r="B159" s="40"/>
      <c r="C159" s="62" t="str">
        <f>IF(A158="","",INDEX('TAKIM KAYIT'!$C$6:$C$365,MATCH(C158,'TAKIM KAYIT'!$C$6:$C$365,0)+1))</f>
        <v/>
      </c>
      <c r="D159" s="42" t="str">
        <f>IF(ISERROR(VLOOKUP($C159,'START LİSTE'!$B$6:$G$1026,2,0)),"",VLOOKUP($C159,'START LİSTE'!$B$6:$G$1026,2,0))</f>
        <v/>
      </c>
      <c r="E159" s="43" t="str">
        <f>IF(ISERROR(VLOOKUP($C159,'START LİSTE'!$B$6:$G$1026,4,0)),"",VLOOKUP($C159,'START LİSTE'!$B$6:$G$1026,4,0))</f>
        <v/>
      </c>
      <c r="F159" s="108" t="str">
        <f>IF(ISERROR(VLOOKUP($C159,'FERDİ SONUÇ'!$B$6:$H$1027,6,0)),"",VLOOKUP($C159,'FERDİ SONUÇ'!$B$6:$H$1027,6,0))</f>
        <v/>
      </c>
      <c r="G159" s="45" t="str">
        <f>IF(OR(E159="",F159="DQ", F159="DNF", F159="DNS", F159=""),"-",VLOOKUP(C159,'FERDİ SONUÇ'!$B$6:$H$1027,7,0))</f>
        <v>-</v>
      </c>
      <c r="H159" s="39"/>
    </row>
    <row r="160" spans="1:8" ht="12.75" customHeight="1" x14ac:dyDescent="0.2">
      <c r="A160" s="38"/>
      <c r="B160" s="40"/>
      <c r="C160" s="62" t="str">
        <f>IF(A158="","",INDEX('TAKIM KAYIT'!$C$6:$C$365,MATCH(C158,'TAKIM KAYIT'!$C$6:$C$365,0)+2))</f>
        <v/>
      </c>
      <c r="D160" s="42" t="str">
        <f>IF(ISERROR(VLOOKUP($C160,'START LİSTE'!$B$6:$G$1026,2,0)),"",VLOOKUP($C160,'START LİSTE'!$B$6:$G$1026,2,0))</f>
        <v/>
      </c>
      <c r="E160" s="43" t="str">
        <f>IF(ISERROR(VLOOKUP($C160,'START LİSTE'!$B$6:$G$1026,4,0)),"",VLOOKUP($C160,'START LİSTE'!$B$6:$G$1026,4,0))</f>
        <v/>
      </c>
      <c r="F160" s="108" t="str">
        <f>IF(ISERROR(VLOOKUP($C160,'FERDİ SONUÇ'!$B$6:$H$1027,6,0)),"",VLOOKUP($C160,'FERDİ SONUÇ'!$B$6:$H$1027,6,0))</f>
        <v/>
      </c>
      <c r="G160" s="45" t="str">
        <f>IF(OR(E160="",F160="DQ", F160="DNF", F160="DNS", F160=""),"-",VLOOKUP(C160,'FERDİ SONUÇ'!$B$6:$H$1027,7,0))</f>
        <v>-</v>
      </c>
      <c r="H160" s="39"/>
    </row>
    <row r="161" spans="1:8" ht="12.75" customHeight="1" x14ac:dyDescent="0.2">
      <c r="A161" s="46"/>
      <c r="B161" s="48"/>
      <c r="C161" s="64" t="str">
        <f>IF(A158="","",INDEX('TAKIM KAYIT'!$C$6:$C$365,MATCH(C158,'TAKIM KAYIT'!$C$6:$C$365,0)+3))</f>
        <v/>
      </c>
      <c r="D161" s="54" t="str">
        <f>IF(ISERROR(VLOOKUP($C161,'START LİSTE'!$B$6:$G$1026,2,0)),"",VLOOKUP($C161,'START LİSTE'!$B$6:$G$1026,2,0))</f>
        <v/>
      </c>
      <c r="E161" s="55" t="str">
        <f>IF(ISERROR(VLOOKUP($C161,'START LİSTE'!$B$6:$G$1026,4,0)),"",VLOOKUP($C161,'START LİSTE'!$B$6:$G$1026,4,0))</f>
        <v/>
      </c>
      <c r="F161" s="110" t="str">
        <f>IF(ISERROR(VLOOKUP($C161,'FERDİ SONUÇ'!$B$6:$H$1027,6,0)),"",VLOOKUP($C161,'FERDİ SONUÇ'!$B$6:$H$1027,6,0))</f>
        <v/>
      </c>
      <c r="G161" s="66" t="str">
        <f>IF(OR(E161="",F161="DQ", F161="DNF", F161="DNS", F161=""),"-",VLOOKUP(C161,'FERDİ SONUÇ'!$B$6:$H$1027,7,0))</f>
        <v>-</v>
      </c>
      <c r="H161" s="47"/>
    </row>
    <row r="162" spans="1:8" ht="12.75" customHeight="1" x14ac:dyDescent="0.2">
      <c r="A162" s="28"/>
      <c r="B162" s="30"/>
      <c r="C162" s="60" t="str">
        <f>IF(A164="","",INDEX('TAKIM KAYIT'!$C$6:$C$365,MATCH(C164,'TAKIM KAYIT'!$C$6:$C$365,0)-2))</f>
        <v/>
      </c>
      <c r="D162" s="32" t="str">
        <f>IF(ISERROR(VLOOKUP($C162,'START LİSTE'!$B$6:$G$1026,2,0)),"",VLOOKUP($C162,'START LİSTE'!$B$6:$G$1026,2,0))</f>
        <v/>
      </c>
      <c r="E162" s="33" t="str">
        <f>IF(ISERROR(VLOOKUP($C162,'START LİSTE'!$B$6:$G$1026,4,0)),"",VLOOKUP($C162,'START LİSTE'!$B$6:$G$1026,4,0))</f>
        <v/>
      </c>
      <c r="F162" s="107" t="str">
        <f>IF(ISERROR(VLOOKUP($C162,'FERDİ SONUÇ'!$B$6:$H$1027,6,0)),"",VLOOKUP($C162,'FERDİ SONUÇ'!$B$6:$H$1027,6,0))</f>
        <v/>
      </c>
      <c r="G162" s="35" t="str">
        <f>IF(OR(E162="",F162="DQ", F162="DNF", F162="DNS", F162=""),"-",VLOOKUP(C162,'FERDİ SONUÇ'!$B$6:$H$1027,7,0))</f>
        <v>-</v>
      </c>
      <c r="H162" s="29"/>
    </row>
    <row r="163" spans="1:8" ht="12.75" customHeight="1" x14ac:dyDescent="0.2">
      <c r="A163" s="38"/>
      <c r="B163" s="40"/>
      <c r="C163" s="62" t="str">
        <f>IF(A164="","",INDEX('TAKIM KAYIT'!$C$6:$C$365,MATCH(C164,'TAKIM KAYIT'!$C$6:$C$365,0)-1))</f>
        <v/>
      </c>
      <c r="D163" s="42" t="str">
        <f>IF(ISERROR(VLOOKUP($C163,'START LİSTE'!$B$6:$G$1026,2,0)),"",VLOOKUP($C163,'START LİSTE'!$B$6:$G$1026,2,0))</f>
        <v/>
      </c>
      <c r="E163" s="43" t="str">
        <f>IF(ISERROR(VLOOKUP($C163,'START LİSTE'!$B$6:$G$1026,4,0)),"",VLOOKUP($C163,'START LİSTE'!$B$6:$G$1026,4,0))</f>
        <v/>
      </c>
      <c r="F163" s="108" t="str">
        <f>IF(ISERROR(VLOOKUP($C163,'FERDİ SONUÇ'!$B$6:$H$1027,6,0)),"",VLOOKUP($C163,'FERDİ SONUÇ'!$B$6:$H$1027,6,0))</f>
        <v/>
      </c>
      <c r="G163" s="45" t="str">
        <f>IF(OR(E163="",F163="DQ", F163="DNF", F163="DNS", F163=""),"-",VLOOKUP(C163,'FERDİ SONUÇ'!$B$6:$H$1027,7,0))</f>
        <v>-</v>
      </c>
      <c r="H163" s="39"/>
    </row>
    <row r="164" spans="1:8" ht="12.75" customHeight="1" x14ac:dyDescent="0.2">
      <c r="A164" s="67" t="str">
        <f>IF(ISERROR(SMALL('TAKIM KAYIT'!$A$6:$A$365,27)),"",SMALL('TAKIM KAYIT'!$A$6:$A$365,27))</f>
        <v/>
      </c>
      <c r="B164" s="40" t="str">
        <f>IF(A164="","",VLOOKUP(A164,'TAKIM KAYIT'!$A$6:$J$365,2,FALSE))</f>
        <v/>
      </c>
      <c r="C164" s="62" t="str">
        <f>IF(A164="","",VLOOKUP(A164,'TAKIM KAYIT'!$A$6:$J$365,3,FALSE))</f>
        <v/>
      </c>
      <c r="D164" s="42" t="str">
        <f>IF(ISERROR(VLOOKUP($C164,'START LİSTE'!$B$6:$G$1026,2,0)),"",VLOOKUP($C164,'START LİSTE'!$B$6:$G$1026,2,0))</f>
        <v/>
      </c>
      <c r="E164" s="43" t="str">
        <f>IF(ISERROR(VLOOKUP($C164,'START LİSTE'!$B$6:$G$1026,4,0)),"",VLOOKUP($C164,'START LİSTE'!$B$6:$G$1026,4,0))</f>
        <v/>
      </c>
      <c r="F164" s="108" t="str">
        <f>IF(ISERROR(VLOOKUP($C164,'FERDİ SONUÇ'!$B$6:$H$1027,6,0)),"",VLOOKUP($C164,'FERDİ SONUÇ'!$B$6:$H$1027,6,0))</f>
        <v/>
      </c>
      <c r="G164" s="45" t="str">
        <f>IF(OR(E164="",F164="DQ", F164="DNF", F164="DNS", F164=""),"-",VLOOKUP(C164,'FERDİ SONUÇ'!$B$6:$H$1027,7,0))</f>
        <v>-</v>
      </c>
      <c r="H164" s="58" t="str">
        <f>IF(A164="","",VLOOKUP(A164,'TAKIM KAYIT'!$A$6:$K$365,10,FALSE))</f>
        <v/>
      </c>
    </row>
    <row r="165" spans="1:8" ht="12.75" customHeight="1" x14ac:dyDescent="0.2">
      <c r="A165" s="38"/>
      <c r="B165" s="40"/>
      <c r="C165" s="62" t="str">
        <f>IF(A164="","",INDEX('TAKIM KAYIT'!$C$6:$C$365,MATCH(C164,'TAKIM KAYIT'!$C$6:$C$365,0)+1))</f>
        <v/>
      </c>
      <c r="D165" s="42" t="str">
        <f>IF(ISERROR(VLOOKUP($C165,'START LİSTE'!$B$6:$G$1026,2,0)),"",VLOOKUP($C165,'START LİSTE'!$B$6:$G$1026,2,0))</f>
        <v/>
      </c>
      <c r="E165" s="43" t="str">
        <f>IF(ISERROR(VLOOKUP($C165,'START LİSTE'!$B$6:$G$1026,4,0)),"",VLOOKUP($C165,'START LİSTE'!$B$6:$G$1026,4,0))</f>
        <v/>
      </c>
      <c r="F165" s="108" t="str">
        <f>IF(ISERROR(VLOOKUP($C165,'FERDİ SONUÇ'!$B$6:$H$1027,6,0)),"",VLOOKUP($C165,'FERDİ SONUÇ'!$B$6:$H$1027,6,0))</f>
        <v/>
      </c>
      <c r="G165" s="45" t="str">
        <f>IF(OR(E165="",F165="DQ", F165="DNF", F165="DNS", F165=""),"-",VLOOKUP(C165,'FERDİ SONUÇ'!$B$6:$H$1027,7,0))</f>
        <v>-</v>
      </c>
      <c r="H165" s="39"/>
    </row>
    <row r="166" spans="1:8" ht="12.75" customHeight="1" x14ac:dyDescent="0.2">
      <c r="A166" s="38"/>
      <c r="B166" s="40"/>
      <c r="C166" s="62" t="str">
        <f>IF(A164="","",INDEX('TAKIM KAYIT'!$C$6:$C$365,MATCH(C164,'TAKIM KAYIT'!$C$6:$C$365,0)+2))</f>
        <v/>
      </c>
      <c r="D166" s="42" t="str">
        <f>IF(ISERROR(VLOOKUP($C166,'START LİSTE'!$B$6:$G$1026,2,0)),"",VLOOKUP($C166,'START LİSTE'!$B$6:$G$1026,2,0))</f>
        <v/>
      </c>
      <c r="E166" s="43" t="str">
        <f>IF(ISERROR(VLOOKUP($C166,'START LİSTE'!$B$6:$G$1026,4,0)),"",VLOOKUP($C166,'START LİSTE'!$B$6:$G$1026,4,0))</f>
        <v/>
      </c>
      <c r="F166" s="108" t="str">
        <f>IF(ISERROR(VLOOKUP($C166,'FERDİ SONUÇ'!$B$6:$H$1027,6,0)),"",VLOOKUP($C166,'FERDİ SONUÇ'!$B$6:$H$1027,6,0))</f>
        <v/>
      </c>
      <c r="G166" s="45" t="str">
        <f>IF(OR(E166="",F166="DQ", F166="DNF", F166="DNS", F166=""),"-",VLOOKUP(C166,'FERDİ SONUÇ'!$B$6:$H$1027,7,0))</f>
        <v>-</v>
      </c>
      <c r="H166" s="39"/>
    </row>
    <row r="167" spans="1:8" ht="12.75" customHeight="1" x14ac:dyDescent="0.2">
      <c r="A167" s="46"/>
      <c r="B167" s="48"/>
      <c r="C167" s="64" t="str">
        <f>IF(A164="","",INDEX('TAKIM KAYIT'!$C$6:$C$365,MATCH(C164,'TAKIM KAYIT'!$C$6:$C$365,0)+3))</f>
        <v/>
      </c>
      <c r="D167" s="49" t="str">
        <f>IF(ISERROR(VLOOKUP($C167,'START LİSTE'!$B$6:$G$1026,2,0)),"",VLOOKUP($C167,'START LİSTE'!$B$6:$G$1026,2,0))</f>
        <v/>
      </c>
      <c r="E167" s="50" t="str">
        <f>IF(ISERROR(VLOOKUP($C167,'START LİSTE'!$B$6:$G$1026,4,0)),"",VLOOKUP($C167,'START LİSTE'!$B$6:$G$1026,4,0))</f>
        <v/>
      </c>
      <c r="F167" s="109" t="str">
        <f>IF(ISERROR(VLOOKUP($C167,'FERDİ SONUÇ'!$B$6:$H$1027,6,0)),"",VLOOKUP($C167,'FERDİ SONUÇ'!$B$6:$H$1027,6,0))</f>
        <v/>
      </c>
      <c r="G167" s="52" t="str">
        <f>IF(OR(E167="",F167="DQ", F167="DNF", F167="DNS", F167=""),"-",VLOOKUP(C167,'FERDİ SONUÇ'!$B$6:$H$1027,7,0))</f>
        <v>-</v>
      </c>
      <c r="H167" s="47"/>
    </row>
    <row r="168" spans="1:8" ht="12.75" customHeight="1" x14ac:dyDescent="0.2">
      <c r="A168" s="28"/>
      <c r="B168" s="30"/>
      <c r="C168" s="60" t="str">
        <f>IF(A170="","",INDEX('TAKIM KAYIT'!$C$6:$C$365,MATCH(C170,'TAKIM KAYIT'!$C$6:$C$365,0)-2))</f>
        <v/>
      </c>
      <c r="D168" s="32" t="str">
        <f>IF(ISERROR(VLOOKUP($C168,'START LİSTE'!$B$6:$G$1026,2,0)),"",VLOOKUP($C168,'START LİSTE'!$B$6:$G$1026,2,0))</f>
        <v/>
      </c>
      <c r="E168" s="33" t="str">
        <f>IF(ISERROR(VLOOKUP($C168,'START LİSTE'!$B$6:$G$1026,4,0)),"",VLOOKUP($C168,'START LİSTE'!$B$6:$G$1026,4,0))</f>
        <v/>
      </c>
      <c r="F168" s="107" t="str">
        <f>IF(ISERROR(VLOOKUP($C168,'FERDİ SONUÇ'!$B$6:$H$1027,6,0)),"",VLOOKUP($C168,'FERDİ SONUÇ'!$B$6:$H$1027,6,0))</f>
        <v/>
      </c>
      <c r="G168" s="35" t="str">
        <f>IF(OR(E168="",F168="DQ", F168="DNF", F168="DNS", F168=""),"-",VLOOKUP(C168,'FERDİ SONUÇ'!$B$6:$H$1027,7,0))</f>
        <v>-</v>
      </c>
      <c r="H168" s="29"/>
    </row>
    <row r="169" spans="1:8" ht="12.75" customHeight="1" x14ac:dyDescent="0.2">
      <c r="A169" s="38"/>
      <c r="B169" s="40"/>
      <c r="C169" s="62" t="str">
        <f>IF(A170="","",INDEX('TAKIM KAYIT'!$C$6:$C$365,MATCH(C170,'TAKIM KAYIT'!$C$6:$C$365,0)-1))</f>
        <v/>
      </c>
      <c r="D169" s="42" t="str">
        <f>IF(ISERROR(VLOOKUP($C169,'START LİSTE'!$B$6:$G$1026,2,0)),"",VLOOKUP($C169,'START LİSTE'!$B$6:$G$1026,2,0))</f>
        <v/>
      </c>
      <c r="E169" s="43" t="str">
        <f>IF(ISERROR(VLOOKUP($C169,'START LİSTE'!$B$6:$G$1026,4,0)),"",VLOOKUP($C169,'START LİSTE'!$B$6:$G$1026,4,0))</f>
        <v/>
      </c>
      <c r="F169" s="108" t="str">
        <f>IF(ISERROR(VLOOKUP($C169,'FERDİ SONUÇ'!$B$6:$H$1027,6,0)),"",VLOOKUP($C169,'FERDİ SONUÇ'!$B$6:$H$1027,6,0))</f>
        <v/>
      </c>
      <c r="G169" s="45" t="str">
        <f>IF(OR(E169="",F169="DQ", F169="DNF", F169="DNS", F169=""),"-",VLOOKUP(C169,'FERDİ SONUÇ'!$B$6:$H$1027,7,0))</f>
        <v>-</v>
      </c>
      <c r="H169" s="39"/>
    </row>
    <row r="170" spans="1:8" ht="12.75" customHeight="1" x14ac:dyDescent="0.2">
      <c r="A170" s="67" t="str">
        <f>IF(ISERROR(SMALL('TAKIM KAYIT'!$A$6:$A$365,28)),"",SMALL('TAKIM KAYIT'!$A$6:$A$365,28))</f>
        <v/>
      </c>
      <c r="B170" s="40" t="str">
        <f>IF(A170="","",VLOOKUP(A170,'TAKIM KAYIT'!$A$6:$J$365,2,FALSE))</f>
        <v/>
      </c>
      <c r="C170" s="62" t="str">
        <f>IF(A170="","",VLOOKUP(A170,'TAKIM KAYIT'!$A$6:$J$365,3,FALSE))</f>
        <v/>
      </c>
      <c r="D170" s="42" t="str">
        <f>IF(ISERROR(VLOOKUP($C170,'START LİSTE'!$B$6:$G$1026,2,0)),"",VLOOKUP($C170,'START LİSTE'!$B$6:$G$1026,2,0))</f>
        <v/>
      </c>
      <c r="E170" s="43" t="str">
        <f>IF(ISERROR(VLOOKUP($C170,'START LİSTE'!$B$6:$G$1026,4,0)),"",VLOOKUP($C170,'START LİSTE'!$B$6:$G$1026,4,0))</f>
        <v/>
      </c>
      <c r="F170" s="108" t="str">
        <f>IF(ISERROR(VLOOKUP($C170,'FERDİ SONUÇ'!$B$6:$H$1027,6,0)),"",VLOOKUP($C170,'FERDİ SONUÇ'!$B$6:$H$1027,6,0))</f>
        <v/>
      </c>
      <c r="G170" s="45" t="str">
        <f>IF(OR(E170="",F170="DQ", F170="DNF", F170="DNS", F170=""),"-",VLOOKUP(C170,'FERDİ SONUÇ'!$B$6:$H$1027,7,0))</f>
        <v>-</v>
      </c>
      <c r="H170" s="58" t="str">
        <f>IF(A170="","",VLOOKUP(A170,'TAKIM KAYIT'!$A$6:$K$365,10,FALSE))</f>
        <v/>
      </c>
    </row>
    <row r="171" spans="1:8" ht="12.75" customHeight="1" x14ac:dyDescent="0.2">
      <c r="A171" s="38"/>
      <c r="B171" s="40"/>
      <c r="C171" s="62" t="str">
        <f>IF(A170="","",INDEX('TAKIM KAYIT'!$C$6:$C$365,MATCH(C170,'TAKIM KAYIT'!$C$6:$C$365,0)+1))</f>
        <v/>
      </c>
      <c r="D171" s="42" t="str">
        <f>IF(ISERROR(VLOOKUP($C171,'START LİSTE'!$B$6:$G$1026,2,0)),"",VLOOKUP($C171,'START LİSTE'!$B$6:$G$1026,2,0))</f>
        <v/>
      </c>
      <c r="E171" s="43" t="str">
        <f>IF(ISERROR(VLOOKUP($C171,'START LİSTE'!$B$6:$G$1026,4,0)),"",VLOOKUP($C171,'START LİSTE'!$B$6:$G$1026,4,0))</f>
        <v/>
      </c>
      <c r="F171" s="108" t="str">
        <f>IF(ISERROR(VLOOKUP($C171,'FERDİ SONUÇ'!$B$6:$H$1027,6,0)),"",VLOOKUP($C171,'FERDİ SONUÇ'!$B$6:$H$1027,6,0))</f>
        <v/>
      </c>
      <c r="G171" s="45" t="str">
        <f>IF(OR(E171="",F171="DQ", F171="DNF", F171="DNS", F171=""),"-",VLOOKUP(C171,'FERDİ SONUÇ'!$B$6:$H$1027,7,0))</f>
        <v>-</v>
      </c>
      <c r="H171" s="39"/>
    </row>
    <row r="172" spans="1:8" ht="12.75" customHeight="1" x14ac:dyDescent="0.2">
      <c r="A172" s="38"/>
      <c r="B172" s="40"/>
      <c r="C172" s="62" t="str">
        <f>IF(A170="","",INDEX('TAKIM KAYIT'!$C$6:$C$365,MATCH(C170,'TAKIM KAYIT'!$C$6:$C$365,0)+2))</f>
        <v/>
      </c>
      <c r="D172" s="42" t="str">
        <f>IF(ISERROR(VLOOKUP($C172,'START LİSTE'!$B$6:$G$1026,2,0)),"",VLOOKUP($C172,'START LİSTE'!$B$6:$G$1026,2,0))</f>
        <v/>
      </c>
      <c r="E172" s="43" t="str">
        <f>IF(ISERROR(VLOOKUP($C172,'START LİSTE'!$B$6:$G$1026,4,0)),"",VLOOKUP($C172,'START LİSTE'!$B$6:$G$1026,4,0))</f>
        <v/>
      </c>
      <c r="F172" s="108" t="str">
        <f>IF(ISERROR(VLOOKUP($C172,'FERDİ SONUÇ'!$B$6:$H$1027,6,0)),"",VLOOKUP($C172,'FERDİ SONUÇ'!$B$6:$H$1027,6,0))</f>
        <v/>
      </c>
      <c r="G172" s="45" t="str">
        <f>IF(OR(E172="",F172="DQ", F172="DNF", F172="DNS", F172=""),"-",VLOOKUP(C172,'FERDİ SONUÇ'!$B$6:$H$1027,7,0))</f>
        <v>-</v>
      </c>
      <c r="H172" s="39"/>
    </row>
    <row r="173" spans="1:8" ht="12.75" customHeight="1" x14ac:dyDescent="0.2">
      <c r="A173" s="46"/>
      <c r="B173" s="48"/>
      <c r="C173" s="64" t="str">
        <f>IF(A170="","",INDEX('TAKIM KAYIT'!$C$6:$C$365,MATCH(C170,'TAKIM KAYIT'!$C$6:$C$365,0)+3))</f>
        <v/>
      </c>
      <c r="D173" s="49" t="str">
        <f>IF(ISERROR(VLOOKUP($C173,'START LİSTE'!$B$6:$G$1026,2,0)),"",VLOOKUP($C173,'START LİSTE'!$B$6:$G$1026,2,0))</f>
        <v/>
      </c>
      <c r="E173" s="50" t="str">
        <f>IF(ISERROR(VLOOKUP($C173,'START LİSTE'!$B$6:$G$1026,4,0)),"",VLOOKUP($C173,'START LİSTE'!$B$6:$G$1026,4,0))</f>
        <v/>
      </c>
      <c r="F173" s="109" t="str">
        <f>IF(ISERROR(VLOOKUP($C173,'FERDİ SONUÇ'!$B$6:$H$1027,6,0)),"",VLOOKUP($C173,'FERDİ SONUÇ'!$B$6:$H$1027,6,0))</f>
        <v/>
      </c>
      <c r="G173" s="52" t="str">
        <f>IF(OR(E173="",F173="DQ", F173="DNF", F173="DNS", F173=""),"-",VLOOKUP(C173,'FERDİ SONUÇ'!$B$6:$H$1027,7,0))</f>
        <v>-</v>
      </c>
      <c r="H173" s="47"/>
    </row>
    <row r="174" spans="1:8" ht="12.75" customHeight="1" x14ac:dyDescent="0.2">
      <c r="A174" s="28"/>
      <c r="B174" s="30"/>
      <c r="C174" s="60" t="str">
        <f>IF(A176="","",INDEX('TAKIM KAYIT'!$C$6:$C$365,MATCH(C176,'TAKIM KAYIT'!$C$6:$C$365,0)-2))</f>
        <v/>
      </c>
      <c r="D174" s="32" t="str">
        <f>IF(ISERROR(VLOOKUP($C174,'START LİSTE'!$B$6:$G$1026,2,0)),"",VLOOKUP($C174,'START LİSTE'!$B$6:$G$1026,2,0))</f>
        <v/>
      </c>
      <c r="E174" s="33" t="str">
        <f>IF(ISERROR(VLOOKUP($C174,'START LİSTE'!$B$6:$G$1026,4,0)),"",VLOOKUP($C174,'START LİSTE'!$B$6:$G$1026,4,0))</f>
        <v/>
      </c>
      <c r="F174" s="107" t="str">
        <f>IF(ISERROR(VLOOKUP($C174,'FERDİ SONUÇ'!$B$6:$H$1027,6,0)),"",VLOOKUP($C174,'FERDİ SONUÇ'!$B$6:$H$1027,6,0))</f>
        <v/>
      </c>
      <c r="G174" s="35" t="str">
        <f>IF(OR(E174="",F174="DQ", F174="DNF", F174="DNS", F174=""),"-",VLOOKUP(C174,'FERDİ SONUÇ'!$B$6:$H$1027,7,0))</f>
        <v>-</v>
      </c>
      <c r="H174" s="29"/>
    </row>
    <row r="175" spans="1:8" ht="12.75" customHeight="1" x14ac:dyDescent="0.2">
      <c r="A175" s="38"/>
      <c r="B175" s="40"/>
      <c r="C175" s="62" t="str">
        <f>IF(A176="","",INDEX('TAKIM KAYIT'!$C$6:$C$365,MATCH(C176,'TAKIM KAYIT'!$C$6:$C$365,0)-1))</f>
        <v/>
      </c>
      <c r="D175" s="42" t="str">
        <f>IF(ISERROR(VLOOKUP($C175,'START LİSTE'!$B$6:$G$1026,2,0)),"",VLOOKUP($C175,'START LİSTE'!$B$6:$G$1026,2,0))</f>
        <v/>
      </c>
      <c r="E175" s="43" t="str">
        <f>IF(ISERROR(VLOOKUP($C175,'START LİSTE'!$B$6:$G$1026,4,0)),"",VLOOKUP($C175,'START LİSTE'!$B$6:$G$1026,4,0))</f>
        <v/>
      </c>
      <c r="F175" s="108" t="str">
        <f>IF(ISERROR(VLOOKUP($C175,'FERDİ SONUÇ'!$B$6:$H$1027,6,0)),"",VLOOKUP($C175,'FERDİ SONUÇ'!$B$6:$H$1027,6,0))</f>
        <v/>
      </c>
      <c r="G175" s="45" t="str">
        <f>IF(OR(E175="",F175="DQ", F175="DNF", F175="DNS", F175=""),"-",VLOOKUP(C175,'FERDİ SONUÇ'!$B$6:$H$1027,7,0))</f>
        <v>-</v>
      </c>
      <c r="H175" s="39"/>
    </row>
    <row r="176" spans="1:8" ht="12.75" customHeight="1" x14ac:dyDescent="0.2">
      <c r="A176" s="67" t="str">
        <f>IF(ISERROR(SMALL('TAKIM KAYIT'!$A$6:$A$365,29)),"",SMALL('TAKIM KAYIT'!$A$6:$A$365,29))</f>
        <v/>
      </c>
      <c r="B176" s="40" t="str">
        <f>IF(A176="","",VLOOKUP(A176,'TAKIM KAYIT'!$A$6:$J$365,2,FALSE))</f>
        <v/>
      </c>
      <c r="C176" s="62" t="str">
        <f>IF(A176="","",VLOOKUP(A176,'TAKIM KAYIT'!$A$6:$J$365,3,FALSE))</f>
        <v/>
      </c>
      <c r="D176" s="42" t="str">
        <f>IF(ISERROR(VLOOKUP($C176,'START LİSTE'!$B$6:$G$1026,2,0)),"",VLOOKUP($C176,'START LİSTE'!$B$6:$G$1026,2,0))</f>
        <v/>
      </c>
      <c r="E176" s="43" t="str">
        <f>IF(ISERROR(VLOOKUP($C176,'START LİSTE'!$B$6:$G$1026,4,0)),"",VLOOKUP($C176,'START LİSTE'!$B$6:$G$1026,4,0))</f>
        <v/>
      </c>
      <c r="F176" s="108" t="str">
        <f>IF(ISERROR(VLOOKUP($C176,'FERDİ SONUÇ'!$B$6:$H$1027,6,0)),"",VLOOKUP($C176,'FERDİ SONUÇ'!$B$6:$H$1027,6,0))</f>
        <v/>
      </c>
      <c r="G176" s="45" t="str">
        <f>IF(OR(E176="",F176="DQ", F176="DNF", F176="DNS", F176=""),"-",VLOOKUP(C176,'FERDİ SONUÇ'!$B$6:$H$1027,7,0))</f>
        <v>-</v>
      </c>
      <c r="H176" s="58" t="str">
        <f>IF(A176="","",VLOOKUP(A176,'TAKIM KAYIT'!$A$6:$K$365,10,FALSE))</f>
        <v/>
      </c>
    </row>
    <row r="177" spans="1:8" ht="12.75" customHeight="1" x14ac:dyDescent="0.2">
      <c r="A177" s="38"/>
      <c r="B177" s="40"/>
      <c r="C177" s="62" t="str">
        <f>IF(A176="","",INDEX('TAKIM KAYIT'!$C$6:$C$365,MATCH(C176,'TAKIM KAYIT'!$C$6:$C$365,0)+1))</f>
        <v/>
      </c>
      <c r="D177" s="42" t="str">
        <f>IF(ISERROR(VLOOKUP($C177,'START LİSTE'!$B$6:$G$1026,2,0)),"",VLOOKUP($C177,'START LİSTE'!$B$6:$G$1026,2,0))</f>
        <v/>
      </c>
      <c r="E177" s="43" t="str">
        <f>IF(ISERROR(VLOOKUP($C177,'START LİSTE'!$B$6:$G$1026,4,0)),"",VLOOKUP($C177,'START LİSTE'!$B$6:$G$1026,4,0))</f>
        <v/>
      </c>
      <c r="F177" s="108" t="str">
        <f>IF(ISERROR(VLOOKUP($C177,'FERDİ SONUÇ'!$B$6:$H$1027,6,0)),"",VLOOKUP($C177,'FERDİ SONUÇ'!$B$6:$H$1027,6,0))</f>
        <v/>
      </c>
      <c r="G177" s="45" t="str">
        <f>IF(OR(E177="",F177="DQ", F177="DNF", F177="DNS", F177=""),"-",VLOOKUP(C177,'FERDİ SONUÇ'!$B$6:$H$1027,7,0))</f>
        <v>-</v>
      </c>
      <c r="H177" s="39"/>
    </row>
    <row r="178" spans="1:8" ht="12.75" customHeight="1" x14ac:dyDescent="0.2">
      <c r="A178" s="38"/>
      <c r="B178" s="40"/>
      <c r="C178" s="62" t="str">
        <f>IF(A176="","",INDEX('TAKIM KAYIT'!$C$6:$C$365,MATCH(C176,'TAKIM KAYIT'!$C$6:$C$365,0)+2))</f>
        <v/>
      </c>
      <c r="D178" s="42" t="str">
        <f>IF(ISERROR(VLOOKUP($C178,'START LİSTE'!$B$6:$G$1026,2,0)),"",VLOOKUP($C178,'START LİSTE'!$B$6:$G$1026,2,0))</f>
        <v/>
      </c>
      <c r="E178" s="43" t="str">
        <f>IF(ISERROR(VLOOKUP($C178,'START LİSTE'!$B$6:$G$1026,4,0)),"",VLOOKUP($C178,'START LİSTE'!$B$6:$G$1026,4,0))</f>
        <v/>
      </c>
      <c r="F178" s="108" t="str">
        <f>IF(ISERROR(VLOOKUP($C178,'FERDİ SONUÇ'!$B$6:$H$1027,6,0)),"",VLOOKUP($C178,'FERDİ SONUÇ'!$B$6:$H$1027,6,0))</f>
        <v/>
      </c>
      <c r="G178" s="45" t="str">
        <f>IF(OR(E178="",F178="DQ", F178="DNF", F178="DNS", F178=""),"-",VLOOKUP(C178,'FERDİ SONUÇ'!$B$6:$H$1027,7,0))</f>
        <v>-</v>
      </c>
      <c r="H178" s="39"/>
    </row>
    <row r="179" spans="1:8" ht="12.75" customHeight="1" x14ac:dyDescent="0.2">
      <c r="A179" s="46"/>
      <c r="B179" s="48"/>
      <c r="C179" s="64" t="str">
        <f>IF(A176="","",INDEX('TAKIM KAYIT'!$C$6:$C$365,MATCH(C176,'TAKIM KAYIT'!$C$6:$C$365,0)+3))</f>
        <v/>
      </c>
      <c r="D179" s="49" t="str">
        <f>IF(ISERROR(VLOOKUP($C179,'START LİSTE'!$B$6:$G$1026,2,0)),"",VLOOKUP($C179,'START LİSTE'!$B$6:$G$1026,2,0))</f>
        <v/>
      </c>
      <c r="E179" s="50" t="str">
        <f>IF(ISERROR(VLOOKUP($C179,'START LİSTE'!$B$6:$G$1026,4,0)),"",VLOOKUP($C179,'START LİSTE'!$B$6:$G$1026,4,0))</f>
        <v/>
      </c>
      <c r="F179" s="109" t="str">
        <f>IF(ISERROR(VLOOKUP($C179,'FERDİ SONUÇ'!$B$6:$H$1027,6,0)),"",VLOOKUP($C179,'FERDİ SONUÇ'!$B$6:$H$1027,6,0))</f>
        <v/>
      </c>
      <c r="G179" s="52" t="str">
        <f>IF(OR(E179="",F179="DQ", F179="DNF", F179="DNS", F179=""),"-",VLOOKUP(C179,'FERDİ SONUÇ'!$B$6:$H$1027,7,0))</f>
        <v>-</v>
      </c>
      <c r="H179" s="47"/>
    </row>
    <row r="180" spans="1:8" ht="12.75" customHeight="1" x14ac:dyDescent="0.2">
      <c r="A180" s="28"/>
      <c r="B180" s="30"/>
      <c r="C180" s="60" t="str">
        <f>IF(A182="","",INDEX('TAKIM KAYIT'!$C$6:$C$365,MATCH(C182,'TAKIM KAYIT'!$C$6:$C$365,0)-2))</f>
        <v/>
      </c>
      <c r="D180" s="32" t="str">
        <f>IF(ISERROR(VLOOKUP($C180,'START LİSTE'!$B$6:$G$1026,2,0)),"",VLOOKUP($C180,'START LİSTE'!$B$6:$G$1026,2,0))</f>
        <v/>
      </c>
      <c r="E180" s="33" t="str">
        <f>IF(ISERROR(VLOOKUP($C180,'START LİSTE'!$B$6:$G$1026,4,0)),"",VLOOKUP($C180,'START LİSTE'!$B$6:$G$1026,4,0))</f>
        <v/>
      </c>
      <c r="F180" s="107" t="str">
        <f>IF(ISERROR(VLOOKUP($C180,'FERDİ SONUÇ'!$B$6:$H$1027,6,0)),"",VLOOKUP($C180,'FERDİ SONUÇ'!$B$6:$H$1027,6,0))</f>
        <v/>
      </c>
      <c r="G180" s="35" t="str">
        <f>IF(OR(E180="",F180="DQ", F180="DNF", F180="DNS", F180=""),"-",VLOOKUP(C180,'FERDİ SONUÇ'!$B$6:$H$1027,7,0))</f>
        <v>-</v>
      </c>
      <c r="H180" s="29"/>
    </row>
    <row r="181" spans="1:8" ht="12.75" customHeight="1" x14ac:dyDescent="0.2">
      <c r="A181" s="38"/>
      <c r="B181" s="40"/>
      <c r="C181" s="62" t="str">
        <f>IF(A182="","",INDEX('TAKIM KAYIT'!$C$6:$C$365,MATCH(C182,'TAKIM KAYIT'!$C$6:$C$365,0)-1))</f>
        <v/>
      </c>
      <c r="D181" s="42" t="str">
        <f>IF(ISERROR(VLOOKUP($C181,'START LİSTE'!$B$6:$G$1026,2,0)),"",VLOOKUP($C181,'START LİSTE'!$B$6:$G$1026,2,0))</f>
        <v/>
      </c>
      <c r="E181" s="43" t="str">
        <f>IF(ISERROR(VLOOKUP($C181,'START LİSTE'!$B$6:$G$1026,4,0)),"",VLOOKUP($C181,'START LİSTE'!$B$6:$G$1026,4,0))</f>
        <v/>
      </c>
      <c r="F181" s="108" t="str">
        <f>IF(ISERROR(VLOOKUP($C181,'FERDİ SONUÇ'!$B$6:$H$1027,6,0)),"",VLOOKUP($C181,'FERDİ SONUÇ'!$B$6:$H$1027,6,0))</f>
        <v/>
      </c>
      <c r="G181" s="45" t="str">
        <f>IF(OR(E181="",F181="DQ", F181="DNF", F181="DNS", F181=""),"-",VLOOKUP(C181,'FERDİ SONUÇ'!$B$6:$H$1027,7,0))</f>
        <v>-</v>
      </c>
      <c r="H181" s="39"/>
    </row>
    <row r="182" spans="1:8" ht="12.75" customHeight="1" x14ac:dyDescent="0.2">
      <c r="A182" s="67" t="str">
        <f>IF(ISERROR(SMALL('TAKIM KAYIT'!$A$6:$A$365,30)),"",SMALL('TAKIM KAYIT'!$A$6:$A$365,30))</f>
        <v/>
      </c>
      <c r="B182" s="40" t="str">
        <f>IF(A182="","",VLOOKUP(A182,'TAKIM KAYIT'!$A$6:$J$365,2,FALSE))</f>
        <v/>
      </c>
      <c r="C182" s="62" t="str">
        <f>IF(A182="","",VLOOKUP(A182,'TAKIM KAYIT'!$A$6:$J$365,3,FALSE))</f>
        <v/>
      </c>
      <c r="D182" s="42" t="str">
        <f>IF(ISERROR(VLOOKUP($C182,'START LİSTE'!$B$6:$G$1026,2,0)),"",VLOOKUP($C182,'START LİSTE'!$B$6:$G$1026,2,0))</f>
        <v/>
      </c>
      <c r="E182" s="43" t="str">
        <f>IF(ISERROR(VLOOKUP($C182,'START LİSTE'!$B$6:$G$1026,4,0)),"",VLOOKUP($C182,'START LİSTE'!$B$6:$G$1026,4,0))</f>
        <v/>
      </c>
      <c r="F182" s="108" t="str">
        <f>IF(ISERROR(VLOOKUP($C182,'FERDİ SONUÇ'!$B$6:$H$1027,6,0)),"",VLOOKUP($C182,'FERDİ SONUÇ'!$B$6:$H$1027,6,0))</f>
        <v/>
      </c>
      <c r="G182" s="45" t="str">
        <f>IF(OR(E182="",F182="DQ", F182="DNF", F182="DNS", F182=""),"-",VLOOKUP(C182,'FERDİ SONUÇ'!$B$6:$H$1027,7,0))</f>
        <v>-</v>
      </c>
      <c r="H182" s="58" t="str">
        <f>IF(A182="","",VLOOKUP(A182,'TAKIM KAYIT'!$A$6:$K$365,10,FALSE))</f>
        <v/>
      </c>
    </row>
    <row r="183" spans="1:8" ht="12.75" customHeight="1" x14ac:dyDescent="0.2">
      <c r="A183" s="38"/>
      <c r="B183" s="40"/>
      <c r="C183" s="62" t="str">
        <f>IF(A182="","",INDEX('TAKIM KAYIT'!$C$6:$C$365,MATCH(C182,'TAKIM KAYIT'!$C$6:$C$365,0)+1))</f>
        <v/>
      </c>
      <c r="D183" s="42" t="str">
        <f>IF(ISERROR(VLOOKUP($C183,'START LİSTE'!$B$6:$G$1026,2,0)),"",VLOOKUP($C183,'START LİSTE'!$B$6:$G$1026,2,0))</f>
        <v/>
      </c>
      <c r="E183" s="43" t="str">
        <f>IF(ISERROR(VLOOKUP($C183,'START LİSTE'!$B$6:$G$1026,4,0)),"",VLOOKUP($C183,'START LİSTE'!$B$6:$G$1026,4,0))</f>
        <v/>
      </c>
      <c r="F183" s="108" t="str">
        <f>IF(ISERROR(VLOOKUP($C183,'FERDİ SONUÇ'!$B$6:$H$1027,6,0)),"",VLOOKUP($C183,'FERDİ SONUÇ'!$B$6:$H$1027,6,0))</f>
        <v/>
      </c>
      <c r="G183" s="45" t="str">
        <f>IF(OR(E183="",F183="DQ", F183="DNF", F183="DNS", F183=""),"-",VLOOKUP(C183,'FERDİ SONUÇ'!$B$6:$H$1027,7,0))</f>
        <v>-</v>
      </c>
      <c r="H183" s="39"/>
    </row>
    <row r="184" spans="1:8" ht="12.75" customHeight="1" x14ac:dyDescent="0.2">
      <c r="A184" s="38"/>
      <c r="B184" s="40"/>
      <c r="C184" s="62" t="str">
        <f>IF(A182="","",INDEX('TAKIM KAYIT'!$C$6:$C$365,MATCH(C182,'TAKIM KAYIT'!$C$6:$C$365,0)+2))</f>
        <v/>
      </c>
      <c r="D184" s="42" t="str">
        <f>IF(ISERROR(VLOOKUP($C184,'START LİSTE'!$B$6:$G$1026,2,0)),"",VLOOKUP($C184,'START LİSTE'!$B$6:$G$1026,2,0))</f>
        <v/>
      </c>
      <c r="E184" s="43" t="str">
        <f>IF(ISERROR(VLOOKUP($C184,'START LİSTE'!$B$6:$G$1026,4,0)),"",VLOOKUP($C184,'START LİSTE'!$B$6:$G$1026,4,0))</f>
        <v/>
      </c>
      <c r="F184" s="108" t="str">
        <f>IF(ISERROR(VLOOKUP($C184,'FERDİ SONUÇ'!$B$6:$H$1027,6,0)),"",VLOOKUP($C184,'FERDİ SONUÇ'!$B$6:$H$1027,6,0))</f>
        <v/>
      </c>
      <c r="G184" s="45" t="str">
        <f>IF(OR(E184="",F184="DQ", F184="DNF", F184="DNS", F184=""),"-",VLOOKUP(C184,'FERDİ SONUÇ'!$B$6:$H$1027,7,0))</f>
        <v>-</v>
      </c>
      <c r="H184" s="39"/>
    </row>
    <row r="185" spans="1:8" ht="12.75" customHeight="1" x14ac:dyDescent="0.2">
      <c r="A185" s="46"/>
      <c r="B185" s="48"/>
      <c r="C185" s="64" t="str">
        <f>IF(A182="","",INDEX('TAKIM KAYIT'!$C$6:$C$365,MATCH(C182,'TAKIM KAYIT'!$C$6:$C$365,0)+3))</f>
        <v/>
      </c>
      <c r="D185" s="49" t="str">
        <f>IF(ISERROR(VLOOKUP($C185,'START LİSTE'!$B$6:$G$1026,2,0)),"",VLOOKUP($C185,'START LİSTE'!$B$6:$G$1026,2,0))</f>
        <v/>
      </c>
      <c r="E185" s="50" t="str">
        <f>IF(ISERROR(VLOOKUP($C185,'START LİSTE'!$B$6:$G$1026,4,0)),"",VLOOKUP($C185,'START LİSTE'!$B$6:$G$1026,4,0))</f>
        <v/>
      </c>
      <c r="F185" s="109" t="str">
        <f>IF(ISERROR(VLOOKUP($C185,'FERDİ SONUÇ'!$B$6:$H$1027,6,0)),"",VLOOKUP($C185,'FERDİ SONUÇ'!$B$6:$H$1027,6,0))</f>
        <v/>
      </c>
      <c r="G185" s="52" t="str">
        <f>IF(OR(E185="",F185="DQ", F185="DNF", F185="DNS", F185=""),"-",VLOOKUP(C185,'FERDİ SONUÇ'!$B$6:$H$1027,7,0))</f>
        <v>-</v>
      </c>
      <c r="H185" s="47"/>
    </row>
    <row r="186" spans="1:8" s="36" customFormat="1" ht="12.75" customHeight="1" x14ac:dyDescent="0.2">
      <c r="A186" s="28"/>
      <c r="B186" s="30"/>
      <c r="C186" s="60" t="str">
        <f>IF(A188="","",INDEX('TAKIM KAYIT'!$C$6:$C$365,MATCH(C188,'TAKIM KAYIT'!$C$6:$C$365,0)-2))</f>
        <v/>
      </c>
      <c r="D186" s="32" t="str">
        <f>IF(ISERROR(VLOOKUP($C186,'START LİSTE'!$B$6:$G$1026,2,0)),"",VLOOKUP($C186,'START LİSTE'!$B$6:$G$1026,2,0))</f>
        <v/>
      </c>
      <c r="E186" s="33" t="str">
        <f>IF(ISERROR(VLOOKUP($C186,'START LİSTE'!$B$6:$G$1026,4,0)),"",VLOOKUP($C186,'START LİSTE'!$B$6:$G$1026,4,0))</f>
        <v/>
      </c>
      <c r="F186" s="107" t="str">
        <f>IF(ISERROR(VLOOKUP($C186,'FERDİ SONUÇ'!$B$6:$H$1027,6,0)),"",VLOOKUP($C186,'FERDİ SONUÇ'!$B$6:$H$1027,6,0))</f>
        <v/>
      </c>
      <c r="G186" s="61" t="str">
        <f>IF(OR(E186="",F186="DQ", F186="DNF", F186="DNS", F186=""),"-",VLOOKUP(C186,'FERDİ SONUÇ'!$B$6:$H$1027,7,0))</f>
        <v>-</v>
      </c>
      <c r="H186" s="29"/>
    </row>
    <row r="187" spans="1:8" s="36" customFormat="1" ht="12.75" customHeight="1" x14ac:dyDescent="0.2">
      <c r="A187" s="38"/>
      <c r="B187" s="40"/>
      <c r="C187" s="62" t="str">
        <f>IF(A188="","",INDEX('TAKIM KAYIT'!$C$6:$C$365,MATCH(C188,'TAKIM KAYIT'!$C$6:$C$365,0)-1))</f>
        <v/>
      </c>
      <c r="D187" s="42" t="str">
        <f>IF(ISERROR(VLOOKUP($C187,'START LİSTE'!$B$6:$G$1026,2,0)),"",VLOOKUP($C187,'START LİSTE'!$B$6:$G$1026,2,0))</f>
        <v/>
      </c>
      <c r="E187" s="43" t="str">
        <f>IF(ISERROR(VLOOKUP($C187,'START LİSTE'!$B$6:$G$1026,4,0)),"",VLOOKUP($C187,'START LİSTE'!$B$6:$G$1026,4,0))</f>
        <v/>
      </c>
      <c r="F187" s="108" t="str">
        <f>IF(ISERROR(VLOOKUP($C187,'FERDİ SONUÇ'!$B$6:$H$1027,6,0)),"",VLOOKUP($C187,'FERDİ SONUÇ'!$B$6:$H$1027,6,0))</f>
        <v/>
      </c>
      <c r="G187" s="63" t="str">
        <f>IF(OR(E187="",F187="DQ", F187="DNF", F187="DNS", F187=""),"-",VLOOKUP(C187,'FERDİ SONUÇ'!$B$6:$H$1027,7,0))</f>
        <v>-</v>
      </c>
      <c r="H187" s="39"/>
    </row>
    <row r="188" spans="1:8" s="36" customFormat="1" ht="12.75" customHeight="1" x14ac:dyDescent="0.2">
      <c r="A188" s="67" t="str">
        <f>IF(ISERROR(SMALL('TAKIM KAYIT'!$A$6:$A$365,31)),"",SMALL('TAKIM KAYIT'!$A$6:$A$365,31))</f>
        <v/>
      </c>
      <c r="B188" s="40" t="str">
        <f>IF(A188="","",VLOOKUP(A188,'TAKIM KAYIT'!$A$6:$J$365,2,FALSE))</f>
        <v/>
      </c>
      <c r="C188" s="62" t="str">
        <f>IF(A188="","",VLOOKUP(A188,'TAKIM KAYIT'!$A$6:$J$365,3,FALSE))</f>
        <v/>
      </c>
      <c r="D188" s="42" t="str">
        <f>IF(ISERROR(VLOOKUP($C188,'START LİSTE'!$B$6:$G$1026,2,0)),"",VLOOKUP($C188,'START LİSTE'!$B$6:$G$1026,2,0))</f>
        <v/>
      </c>
      <c r="E188" s="43" t="str">
        <f>IF(ISERROR(VLOOKUP($C188,'START LİSTE'!$B$6:$G$1026,4,0)),"",VLOOKUP($C188,'START LİSTE'!$B$6:$G$1026,4,0))</f>
        <v/>
      </c>
      <c r="F188" s="108" t="str">
        <f>IF(ISERROR(VLOOKUP($C188,'FERDİ SONUÇ'!$B$6:$H$1027,6,0)),"",VLOOKUP($C188,'FERDİ SONUÇ'!$B$6:$H$1027,6,0))</f>
        <v/>
      </c>
      <c r="G188" s="63" t="str">
        <f>IF(OR(E188="",F188="DQ", F188="DNF", F188="DNS", F188=""),"-",VLOOKUP(C188,'FERDİ SONUÇ'!$B$6:$H$1027,7,0))</f>
        <v>-</v>
      </c>
      <c r="H188" s="58" t="str">
        <f>IF(A188="","",VLOOKUP(A188,'TAKIM KAYIT'!$A$6:$K$365,10,FALSE))</f>
        <v/>
      </c>
    </row>
    <row r="189" spans="1:8" s="36" customFormat="1" ht="12.75" customHeight="1" x14ac:dyDescent="0.2">
      <c r="A189" s="38"/>
      <c r="B189" s="40"/>
      <c r="C189" s="62" t="str">
        <f>IF(A188="","",INDEX('TAKIM KAYIT'!$C$6:$C$365,MATCH(C188,'TAKIM KAYIT'!$C$6:$C$365,0)+1))</f>
        <v/>
      </c>
      <c r="D189" s="42" t="str">
        <f>IF(ISERROR(VLOOKUP($C189,'START LİSTE'!$B$6:$G$1026,2,0)),"",VLOOKUP($C189,'START LİSTE'!$B$6:$G$1026,2,0))</f>
        <v/>
      </c>
      <c r="E189" s="43" t="str">
        <f>IF(ISERROR(VLOOKUP($C189,'START LİSTE'!$B$6:$G$1026,4,0)),"",VLOOKUP($C189,'START LİSTE'!$B$6:$G$1026,4,0))</f>
        <v/>
      </c>
      <c r="F189" s="108" t="str">
        <f>IF(ISERROR(VLOOKUP($C189,'FERDİ SONUÇ'!$B$6:$H$1027,6,0)),"",VLOOKUP($C189,'FERDİ SONUÇ'!$B$6:$H$1027,6,0))</f>
        <v/>
      </c>
      <c r="G189" s="63" t="str">
        <f>IF(OR(E189="",F189="DQ", F189="DNF", F189="DNS", F189=""),"-",VLOOKUP(C189,'FERDİ SONUÇ'!$B$6:$H$1027,7,0))</f>
        <v>-</v>
      </c>
      <c r="H189" s="39"/>
    </row>
    <row r="190" spans="1:8" s="36" customFormat="1" ht="12.75" customHeight="1" x14ac:dyDescent="0.2">
      <c r="A190" s="38"/>
      <c r="B190" s="40"/>
      <c r="C190" s="62" t="str">
        <f>IF(A188="","",INDEX('TAKIM KAYIT'!$C$6:$C$365,MATCH(C188,'TAKIM KAYIT'!$C$6:$C$365,0)+2))</f>
        <v/>
      </c>
      <c r="D190" s="42" t="str">
        <f>IF(ISERROR(VLOOKUP($C190,'START LİSTE'!$B$6:$G$1026,2,0)),"",VLOOKUP($C190,'START LİSTE'!$B$6:$G$1026,2,0))</f>
        <v/>
      </c>
      <c r="E190" s="43" t="str">
        <f>IF(ISERROR(VLOOKUP($C190,'START LİSTE'!$B$6:$G$1026,4,0)),"",VLOOKUP($C190,'START LİSTE'!$B$6:$G$1026,4,0))</f>
        <v/>
      </c>
      <c r="F190" s="108" t="str">
        <f>IF(ISERROR(VLOOKUP($C190,'FERDİ SONUÇ'!$B$6:$H$1027,6,0)),"",VLOOKUP($C190,'FERDİ SONUÇ'!$B$6:$H$1027,6,0))</f>
        <v/>
      </c>
      <c r="G190" s="63" t="str">
        <f>IF(OR(E190="",F190="DQ", F190="DNF", F190="DNS", F190=""),"-",VLOOKUP(C190,'FERDİ SONUÇ'!$B$6:$H$1027,7,0))</f>
        <v>-</v>
      </c>
      <c r="H190" s="39"/>
    </row>
    <row r="191" spans="1:8" s="36" customFormat="1" ht="12.75" customHeight="1" x14ac:dyDescent="0.2">
      <c r="A191" s="46"/>
      <c r="B191" s="48"/>
      <c r="C191" s="64" t="str">
        <f>IF(A188="","",INDEX('TAKIM KAYIT'!$C$6:$C$365,MATCH(C188,'TAKIM KAYIT'!$C$6:$C$365,0)+3))</f>
        <v/>
      </c>
      <c r="D191" s="49" t="str">
        <f>IF(ISERROR(VLOOKUP($C191,'START LİSTE'!$B$6:$G$1026,2,0)),"",VLOOKUP($C191,'START LİSTE'!$B$6:$G$1026,2,0))</f>
        <v/>
      </c>
      <c r="E191" s="50" t="str">
        <f>IF(ISERROR(VLOOKUP($C191,'START LİSTE'!$B$6:$G$1026,4,0)),"",VLOOKUP($C191,'START LİSTE'!$B$6:$G$1026,4,0))</f>
        <v/>
      </c>
      <c r="F191" s="109" t="str">
        <f>IF(ISERROR(VLOOKUP($C191,'FERDİ SONUÇ'!$B$6:$H$1027,6,0)),"",VLOOKUP($C191,'FERDİ SONUÇ'!$B$6:$H$1027,6,0))</f>
        <v/>
      </c>
      <c r="G191" s="65" t="str">
        <f>IF(OR(E191="",F191="DQ", F191="DNF", F191="DNS", F191=""),"-",VLOOKUP(C191,'FERDİ SONUÇ'!$B$6:$H$1027,7,0))</f>
        <v>-</v>
      </c>
      <c r="H191" s="47"/>
    </row>
    <row r="192" spans="1:8" ht="12.75" customHeight="1" x14ac:dyDescent="0.2">
      <c r="A192" s="28"/>
      <c r="B192" s="30"/>
      <c r="C192" s="60" t="str">
        <f>IF(A194="","",INDEX('TAKIM KAYIT'!$C$6:$C$365,MATCH(C194,'TAKIM KAYIT'!$C$6:$C$365,0)-2))</f>
        <v/>
      </c>
      <c r="D192" s="32" t="str">
        <f>IF(ISERROR(VLOOKUP($C192,'START LİSTE'!$B$6:$G$1026,2,0)),"",VLOOKUP($C192,'START LİSTE'!$B$6:$G$1026,2,0))</f>
        <v/>
      </c>
      <c r="E192" s="33" t="str">
        <f>IF(ISERROR(VLOOKUP($C192,'START LİSTE'!$B$6:$G$1026,4,0)),"",VLOOKUP($C192,'START LİSTE'!$B$6:$G$1026,4,0))</f>
        <v/>
      </c>
      <c r="F192" s="107" t="str">
        <f>IF(ISERROR(VLOOKUP($C192,'FERDİ SONUÇ'!$B$6:$H$1027,6,0)),"",VLOOKUP($C192,'FERDİ SONUÇ'!$B$6:$H$1027,6,0))</f>
        <v/>
      </c>
      <c r="G192" s="61" t="str">
        <f>IF(OR(E192="",F192="DQ", F192="DNF", F192="DNS", F192=""),"-",VLOOKUP(C192,'FERDİ SONUÇ'!$B$6:$H$1027,7,0))</f>
        <v>-</v>
      </c>
      <c r="H192" s="29"/>
    </row>
    <row r="193" spans="1:8" ht="12.75" customHeight="1" x14ac:dyDescent="0.2">
      <c r="A193" s="38"/>
      <c r="B193" s="40"/>
      <c r="C193" s="62" t="str">
        <f>IF(A194="","",INDEX('TAKIM KAYIT'!$C$6:$C$365,MATCH(C194,'TAKIM KAYIT'!$C$6:$C$365,0)-1))</f>
        <v/>
      </c>
      <c r="D193" s="42" t="str">
        <f>IF(ISERROR(VLOOKUP($C193,'START LİSTE'!$B$6:$G$1026,2,0)),"",VLOOKUP($C193,'START LİSTE'!$B$6:$G$1026,2,0))</f>
        <v/>
      </c>
      <c r="E193" s="43" t="str">
        <f>IF(ISERROR(VLOOKUP($C193,'START LİSTE'!$B$6:$G$1026,4,0)),"",VLOOKUP($C193,'START LİSTE'!$B$6:$G$1026,4,0))</f>
        <v/>
      </c>
      <c r="F193" s="108" t="str">
        <f>IF(ISERROR(VLOOKUP($C193,'FERDİ SONUÇ'!$B$6:$H$1027,6,0)),"",VLOOKUP($C193,'FERDİ SONUÇ'!$B$6:$H$1027,6,0))</f>
        <v/>
      </c>
      <c r="G193" s="63" t="str">
        <f>IF(OR(E193="",F193="DQ", F193="DNF", F193="DNS", F193=""),"-",VLOOKUP(C193,'FERDİ SONUÇ'!$B$6:$H$1027,7,0))</f>
        <v>-</v>
      </c>
      <c r="H193" s="39"/>
    </row>
    <row r="194" spans="1:8" ht="12.75" customHeight="1" x14ac:dyDescent="0.2">
      <c r="A194" s="67" t="str">
        <f>IF(ISERROR(SMALL('TAKIM KAYIT'!$A$6:$A$365,32)),"",SMALL('TAKIM KAYIT'!$A$6:$A$365,32))</f>
        <v/>
      </c>
      <c r="B194" s="40" t="str">
        <f>IF(A194="","",VLOOKUP(A194,'TAKIM KAYIT'!$A$6:$J$365,2,FALSE))</f>
        <v/>
      </c>
      <c r="C194" s="62" t="str">
        <f>IF(A194="","",VLOOKUP(A194,'TAKIM KAYIT'!$A$6:$J$365,3,FALSE))</f>
        <v/>
      </c>
      <c r="D194" s="42" t="str">
        <f>IF(ISERROR(VLOOKUP($C194,'START LİSTE'!$B$6:$G$1026,2,0)),"",VLOOKUP($C194,'START LİSTE'!$B$6:$G$1026,2,0))</f>
        <v/>
      </c>
      <c r="E194" s="43" t="str">
        <f>IF(ISERROR(VLOOKUP($C194,'START LİSTE'!$B$6:$G$1026,4,0)),"",VLOOKUP($C194,'START LİSTE'!$B$6:$G$1026,4,0))</f>
        <v/>
      </c>
      <c r="F194" s="108" t="str">
        <f>IF(ISERROR(VLOOKUP($C194,'FERDİ SONUÇ'!$B$6:$H$1027,6,0)),"",VLOOKUP($C194,'FERDİ SONUÇ'!$B$6:$H$1027,6,0))</f>
        <v/>
      </c>
      <c r="G194" s="63" t="str">
        <f>IF(OR(E194="",F194="DQ", F194="DNF", F194="DNS", F194=""),"-",VLOOKUP(C194,'FERDİ SONUÇ'!$B$6:$H$1027,7,0))</f>
        <v>-</v>
      </c>
      <c r="H194" s="58" t="str">
        <f>IF(A194="","",VLOOKUP(A194,'TAKIM KAYIT'!$A$6:$K$365,10,FALSE))</f>
        <v/>
      </c>
    </row>
    <row r="195" spans="1:8" ht="12.75" customHeight="1" x14ac:dyDescent="0.2">
      <c r="A195" s="38"/>
      <c r="B195" s="40"/>
      <c r="C195" s="62" t="str">
        <f>IF(A194="","",INDEX('TAKIM KAYIT'!$C$6:$C$365,MATCH(C194,'TAKIM KAYIT'!$C$6:$C$365,0)+1))</f>
        <v/>
      </c>
      <c r="D195" s="42" t="str">
        <f>IF(ISERROR(VLOOKUP($C195,'START LİSTE'!$B$6:$G$1026,2,0)),"",VLOOKUP($C195,'START LİSTE'!$B$6:$G$1026,2,0))</f>
        <v/>
      </c>
      <c r="E195" s="43" t="str">
        <f>IF(ISERROR(VLOOKUP($C195,'START LİSTE'!$B$6:$G$1026,4,0)),"",VLOOKUP($C195,'START LİSTE'!$B$6:$G$1026,4,0))</f>
        <v/>
      </c>
      <c r="F195" s="108" t="str">
        <f>IF(ISERROR(VLOOKUP($C195,'FERDİ SONUÇ'!$B$6:$H$1027,6,0)),"",VLOOKUP($C195,'FERDİ SONUÇ'!$B$6:$H$1027,6,0))</f>
        <v/>
      </c>
      <c r="G195" s="63" t="str">
        <f>IF(OR(E195="",F195="DQ", F195="DNF", F195="DNS", F195=""),"-",VLOOKUP(C195,'FERDİ SONUÇ'!$B$6:$H$1027,7,0))</f>
        <v>-</v>
      </c>
      <c r="H195" s="39"/>
    </row>
    <row r="196" spans="1:8" ht="12.75" customHeight="1" x14ac:dyDescent="0.2">
      <c r="A196" s="38"/>
      <c r="B196" s="40"/>
      <c r="C196" s="62" t="str">
        <f>IF(A194="","",INDEX('TAKIM KAYIT'!$C$6:$C$365,MATCH(C194,'TAKIM KAYIT'!$C$6:$C$365,0)+2))</f>
        <v/>
      </c>
      <c r="D196" s="42" t="str">
        <f>IF(ISERROR(VLOOKUP($C196,'START LİSTE'!$B$6:$G$1026,2,0)),"",VLOOKUP($C196,'START LİSTE'!$B$6:$G$1026,2,0))</f>
        <v/>
      </c>
      <c r="E196" s="43" t="str">
        <f>IF(ISERROR(VLOOKUP($C196,'START LİSTE'!$B$6:$G$1026,4,0)),"",VLOOKUP($C196,'START LİSTE'!$B$6:$G$1026,4,0))</f>
        <v/>
      </c>
      <c r="F196" s="108" t="str">
        <f>IF(ISERROR(VLOOKUP($C196,'FERDİ SONUÇ'!$B$6:$H$1027,6,0)),"",VLOOKUP($C196,'FERDİ SONUÇ'!$B$6:$H$1027,6,0))</f>
        <v/>
      </c>
      <c r="G196" s="63" t="str">
        <f>IF(OR(E196="",F196="DQ", F196="DNF", F196="DNS", F196=""),"-",VLOOKUP(C196,'FERDİ SONUÇ'!$B$6:$H$1027,7,0))</f>
        <v>-</v>
      </c>
      <c r="H196" s="39"/>
    </row>
    <row r="197" spans="1:8" ht="12.75" customHeight="1" x14ac:dyDescent="0.2">
      <c r="A197" s="46"/>
      <c r="B197" s="48"/>
      <c r="C197" s="64" t="str">
        <f>IF(A194="","",INDEX('TAKIM KAYIT'!$C$6:$C$365,MATCH(C194,'TAKIM KAYIT'!$C$6:$C$365,0)+3))</f>
        <v/>
      </c>
      <c r="D197" s="49" t="str">
        <f>IF(ISERROR(VLOOKUP($C197,'START LİSTE'!$B$6:$G$1026,2,0)),"",VLOOKUP($C197,'START LİSTE'!$B$6:$G$1026,2,0))</f>
        <v/>
      </c>
      <c r="E197" s="50" t="str">
        <f>IF(ISERROR(VLOOKUP($C197,'START LİSTE'!$B$6:$G$1026,4,0)),"",VLOOKUP($C197,'START LİSTE'!$B$6:$G$1026,4,0))</f>
        <v/>
      </c>
      <c r="F197" s="109" t="str">
        <f>IF(ISERROR(VLOOKUP($C197,'FERDİ SONUÇ'!$B$6:$H$1027,6,0)),"",VLOOKUP($C197,'FERDİ SONUÇ'!$B$6:$H$1027,6,0))</f>
        <v/>
      </c>
      <c r="G197" s="65" t="str">
        <f>IF(OR(E197="",F197="DQ", F197="DNF", F197="DNS", F197=""),"-",VLOOKUP(C197,'FERDİ SONUÇ'!$B$6:$H$1027,7,0))</f>
        <v>-</v>
      </c>
      <c r="H197" s="47"/>
    </row>
    <row r="198" spans="1:8" ht="12.75" customHeight="1" x14ac:dyDescent="0.2">
      <c r="A198" s="28"/>
      <c r="B198" s="30"/>
      <c r="C198" s="60" t="str">
        <f>IF(A200="","",INDEX('TAKIM KAYIT'!$C$6:$C$365,MATCH(C200,'TAKIM KAYIT'!$C$6:$C$365,0)-2))</f>
        <v/>
      </c>
      <c r="D198" s="32" t="str">
        <f>IF(ISERROR(VLOOKUP($C198,'START LİSTE'!$B$6:$G$1026,2,0)),"",VLOOKUP($C198,'START LİSTE'!$B$6:$G$1026,2,0))</f>
        <v/>
      </c>
      <c r="E198" s="33" t="str">
        <f>IF(ISERROR(VLOOKUP($C198,'START LİSTE'!$B$6:$G$1026,4,0)),"",VLOOKUP($C198,'START LİSTE'!$B$6:$G$1026,4,0))</f>
        <v/>
      </c>
      <c r="F198" s="107" t="str">
        <f>IF(ISERROR(VLOOKUP($C198,'FERDİ SONUÇ'!$B$6:$H$1027,6,0)),"",VLOOKUP($C198,'FERDİ SONUÇ'!$B$6:$H$1027,6,0))</f>
        <v/>
      </c>
      <c r="G198" s="61" t="str">
        <f>IF(OR(E198="",F198="DQ", F198="DNF", F198="DNS", F198=""),"-",VLOOKUP(C198,'FERDİ SONUÇ'!$B$6:$H$1027,7,0))</f>
        <v>-</v>
      </c>
      <c r="H198" s="29"/>
    </row>
    <row r="199" spans="1:8" ht="12.75" customHeight="1" x14ac:dyDescent="0.2">
      <c r="A199" s="38"/>
      <c r="B199" s="40"/>
      <c r="C199" s="62" t="str">
        <f>IF(A200="","",INDEX('TAKIM KAYIT'!$C$6:$C$365,MATCH(C200,'TAKIM KAYIT'!$C$6:$C$365,0)-1))</f>
        <v/>
      </c>
      <c r="D199" s="42" t="str">
        <f>IF(ISERROR(VLOOKUP($C199,'START LİSTE'!$B$6:$G$1026,2,0)),"",VLOOKUP($C199,'START LİSTE'!$B$6:$G$1026,2,0))</f>
        <v/>
      </c>
      <c r="E199" s="43" t="str">
        <f>IF(ISERROR(VLOOKUP($C199,'START LİSTE'!$B$6:$G$1026,4,0)),"",VLOOKUP($C199,'START LİSTE'!$B$6:$G$1026,4,0))</f>
        <v/>
      </c>
      <c r="F199" s="108" t="str">
        <f>IF(ISERROR(VLOOKUP($C199,'FERDİ SONUÇ'!$B$6:$H$1027,6,0)),"",VLOOKUP($C199,'FERDİ SONUÇ'!$B$6:$H$1027,6,0))</f>
        <v/>
      </c>
      <c r="G199" s="63" t="str">
        <f>IF(OR(E199="",F199="DQ", F199="DNF", F199="DNS", F199=""),"-",VLOOKUP(C199,'FERDİ SONUÇ'!$B$6:$H$1027,7,0))</f>
        <v>-</v>
      </c>
      <c r="H199" s="39"/>
    </row>
    <row r="200" spans="1:8" ht="12.75" customHeight="1" x14ac:dyDescent="0.2">
      <c r="A200" s="67" t="str">
        <f>IF(ISERROR(SMALL('TAKIM KAYIT'!$A$6:$A$365,33)),"",SMALL('TAKIM KAYIT'!$A$6:$A$365,33))</f>
        <v/>
      </c>
      <c r="B200" s="40" t="str">
        <f>IF(A200="","",VLOOKUP(A200,'TAKIM KAYIT'!$A$6:$J$365,2,FALSE))</f>
        <v/>
      </c>
      <c r="C200" s="62" t="str">
        <f>IF(A200="","",VLOOKUP(A200,'TAKIM KAYIT'!$A$6:$J$365,3,FALSE))</f>
        <v/>
      </c>
      <c r="D200" s="42" t="str">
        <f>IF(ISERROR(VLOOKUP($C200,'START LİSTE'!$B$6:$G$1026,2,0)),"",VLOOKUP($C200,'START LİSTE'!$B$6:$G$1026,2,0))</f>
        <v/>
      </c>
      <c r="E200" s="43" t="str">
        <f>IF(ISERROR(VLOOKUP($C200,'START LİSTE'!$B$6:$G$1026,4,0)),"",VLOOKUP($C200,'START LİSTE'!$B$6:$G$1026,4,0))</f>
        <v/>
      </c>
      <c r="F200" s="108" t="str">
        <f>IF(ISERROR(VLOOKUP($C200,'FERDİ SONUÇ'!$B$6:$H$1027,6,0)),"",VLOOKUP($C200,'FERDİ SONUÇ'!$B$6:$H$1027,6,0))</f>
        <v/>
      </c>
      <c r="G200" s="63" t="str">
        <f>IF(OR(E200="",F200="DQ", F200="DNF", F200="DNS", F200=""),"-",VLOOKUP(C200,'FERDİ SONUÇ'!$B$6:$H$1027,7,0))</f>
        <v>-</v>
      </c>
      <c r="H200" s="58" t="str">
        <f>IF(A200="","",VLOOKUP(A200,'TAKIM KAYIT'!$A$6:$K$365,10,FALSE))</f>
        <v/>
      </c>
    </row>
    <row r="201" spans="1:8" ht="12.75" customHeight="1" x14ac:dyDescent="0.2">
      <c r="A201" s="38"/>
      <c r="B201" s="40"/>
      <c r="C201" s="62" t="str">
        <f>IF(A200="","",INDEX('TAKIM KAYIT'!$C$6:$C$365,MATCH(C200,'TAKIM KAYIT'!$C$6:$C$365,0)+1))</f>
        <v/>
      </c>
      <c r="D201" s="42" t="str">
        <f>IF(ISERROR(VLOOKUP($C201,'START LİSTE'!$B$6:$G$1026,2,0)),"",VLOOKUP($C201,'START LİSTE'!$B$6:$G$1026,2,0))</f>
        <v/>
      </c>
      <c r="E201" s="43" t="str">
        <f>IF(ISERROR(VLOOKUP($C201,'START LİSTE'!$B$6:$G$1026,4,0)),"",VLOOKUP($C201,'START LİSTE'!$B$6:$G$1026,4,0))</f>
        <v/>
      </c>
      <c r="F201" s="108" t="str">
        <f>IF(ISERROR(VLOOKUP($C201,'FERDİ SONUÇ'!$B$6:$H$1027,6,0)),"",VLOOKUP($C201,'FERDİ SONUÇ'!$B$6:$H$1027,6,0))</f>
        <v/>
      </c>
      <c r="G201" s="63" t="str">
        <f>IF(OR(E201="",F201="DQ", F201="DNF", F201="DNS", F201=""),"-",VLOOKUP(C201,'FERDİ SONUÇ'!$B$6:$H$1027,7,0))</f>
        <v>-</v>
      </c>
      <c r="H201" s="39"/>
    </row>
    <row r="202" spans="1:8" ht="12.75" customHeight="1" x14ac:dyDescent="0.2">
      <c r="A202" s="38"/>
      <c r="B202" s="40"/>
      <c r="C202" s="62" t="str">
        <f>IF(A200="","",INDEX('TAKIM KAYIT'!$C$6:$C$365,MATCH(C200,'TAKIM KAYIT'!$C$6:$C$365,0)+2))</f>
        <v/>
      </c>
      <c r="D202" s="42" t="str">
        <f>IF(ISERROR(VLOOKUP($C202,'START LİSTE'!$B$6:$G$1026,2,0)),"",VLOOKUP($C202,'START LİSTE'!$B$6:$G$1026,2,0))</f>
        <v/>
      </c>
      <c r="E202" s="43" t="str">
        <f>IF(ISERROR(VLOOKUP($C202,'START LİSTE'!$B$6:$G$1026,4,0)),"",VLOOKUP($C202,'START LİSTE'!$B$6:$G$1026,4,0))</f>
        <v/>
      </c>
      <c r="F202" s="108" t="str">
        <f>IF(ISERROR(VLOOKUP($C202,'FERDİ SONUÇ'!$B$6:$H$1027,6,0)),"",VLOOKUP($C202,'FERDİ SONUÇ'!$B$6:$H$1027,6,0))</f>
        <v/>
      </c>
      <c r="G202" s="63" t="str">
        <f>IF(OR(E202="",F202="DQ", F202="DNF", F202="DNS", F202=""),"-",VLOOKUP(C202,'FERDİ SONUÇ'!$B$6:$H$1027,7,0))</f>
        <v>-</v>
      </c>
      <c r="H202" s="39"/>
    </row>
    <row r="203" spans="1:8" ht="12.75" customHeight="1" x14ac:dyDescent="0.2">
      <c r="A203" s="46"/>
      <c r="B203" s="48"/>
      <c r="C203" s="64" t="str">
        <f>IF(A200="","",INDEX('TAKIM KAYIT'!$C$6:$C$365,MATCH(C200,'TAKIM KAYIT'!$C$6:$C$365,0)+3))</f>
        <v/>
      </c>
      <c r="D203" s="49" t="str">
        <f>IF(ISERROR(VLOOKUP($C203,'START LİSTE'!$B$6:$G$1026,2,0)),"",VLOOKUP($C203,'START LİSTE'!$B$6:$G$1026,2,0))</f>
        <v/>
      </c>
      <c r="E203" s="50" t="str">
        <f>IF(ISERROR(VLOOKUP($C203,'START LİSTE'!$B$6:$G$1026,4,0)),"",VLOOKUP($C203,'START LİSTE'!$B$6:$G$1026,4,0))</f>
        <v/>
      </c>
      <c r="F203" s="109" t="str">
        <f>IF(ISERROR(VLOOKUP($C203,'FERDİ SONUÇ'!$B$6:$H$1027,6,0)),"",VLOOKUP($C203,'FERDİ SONUÇ'!$B$6:$H$1027,6,0))</f>
        <v/>
      </c>
      <c r="G203" s="65" t="str">
        <f>IF(OR(E203="",F203="DQ", F203="DNF", F203="DNS", F203=""),"-",VLOOKUP(C203,'FERDİ SONUÇ'!$B$6:$H$1027,7,0))</f>
        <v>-</v>
      </c>
      <c r="H203" s="47"/>
    </row>
    <row r="204" spans="1:8" ht="12.75" customHeight="1" x14ac:dyDescent="0.2">
      <c r="A204" s="28"/>
      <c r="B204" s="30"/>
      <c r="C204" s="60" t="str">
        <f>IF(A206="","",INDEX('TAKIM KAYIT'!$C$6:$C$365,MATCH(C206,'TAKIM KAYIT'!$C$6:$C$365,0)-2))</f>
        <v/>
      </c>
      <c r="D204" s="32" t="str">
        <f>IF(ISERROR(VLOOKUP($C204,'START LİSTE'!$B$6:$G$1026,2,0)),"",VLOOKUP($C204,'START LİSTE'!$B$6:$G$1026,2,0))</f>
        <v/>
      </c>
      <c r="E204" s="33" t="str">
        <f>IF(ISERROR(VLOOKUP($C204,'START LİSTE'!$B$6:$G$1026,4,0)),"",VLOOKUP($C204,'START LİSTE'!$B$6:$G$1026,4,0))</f>
        <v/>
      </c>
      <c r="F204" s="107" t="str">
        <f>IF(ISERROR(VLOOKUP($C204,'FERDİ SONUÇ'!$B$6:$H$1027,6,0)),"",VLOOKUP($C204,'FERDİ SONUÇ'!$B$6:$H$1027,6,0))</f>
        <v/>
      </c>
      <c r="G204" s="35" t="str">
        <f>IF(OR(E204="",F204="DQ", F204="DNF", F204="DNS", F204=""),"-",VLOOKUP(C204,'FERDİ SONUÇ'!$B$6:$H$1027,7,0))</f>
        <v>-</v>
      </c>
      <c r="H204" s="29"/>
    </row>
    <row r="205" spans="1:8" ht="12.75" customHeight="1" x14ac:dyDescent="0.2">
      <c r="A205" s="38"/>
      <c r="B205" s="40"/>
      <c r="C205" s="62" t="str">
        <f>IF(A206="","",INDEX('TAKIM KAYIT'!$C$6:$C$365,MATCH(C206,'TAKIM KAYIT'!$C$6:$C$365,0)-1))</f>
        <v/>
      </c>
      <c r="D205" s="42" t="str">
        <f>IF(ISERROR(VLOOKUP($C205,'START LİSTE'!$B$6:$G$1026,2,0)),"",VLOOKUP($C205,'START LİSTE'!$B$6:$G$1026,2,0))</f>
        <v/>
      </c>
      <c r="E205" s="43" t="str">
        <f>IF(ISERROR(VLOOKUP($C205,'START LİSTE'!$B$6:$G$1026,4,0)),"",VLOOKUP($C205,'START LİSTE'!$B$6:$G$1026,4,0))</f>
        <v/>
      </c>
      <c r="F205" s="108" t="str">
        <f>IF(ISERROR(VLOOKUP($C205,'FERDİ SONUÇ'!$B$6:$H$1027,6,0)),"",VLOOKUP($C205,'FERDİ SONUÇ'!$B$6:$H$1027,6,0))</f>
        <v/>
      </c>
      <c r="G205" s="45" t="str">
        <f>IF(OR(E205="",F205="DQ", F205="DNF", F205="DNS", F205=""),"-",VLOOKUP(C205,'FERDİ SONUÇ'!$B$6:$H$1027,7,0))</f>
        <v>-</v>
      </c>
      <c r="H205" s="39"/>
    </row>
    <row r="206" spans="1:8" ht="12.75" customHeight="1" x14ac:dyDescent="0.2">
      <c r="A206" s="67" t="str">
        <f>IF(ISERROR(SMALL('TAKIM KAYIT'!$A$6:$A$365,34)),"",SMALL('TAKIM KAYIT'!$A$6:$A$365,34))</f>
        <v/>
      </c>
      <c r="B206" s="40" t="str">
        <f>IF(A206="","",VLOOKUP(A206,'TAKIM KAYIT'!$A$6:$J$365,2,FALSE))</f>
        <v/>
      </c>
      <c r="C206" s="62" t="str">
        <f>IF(A206="","",VLOOKUP(A206,'TAKIM KAYIT'!$A$6:$J$365,3,FALSE))</f>
        <v/>
      </c>
      <c r="D206" s="42" t="str">
        <f>IF(ISERROR(VLOOKUP($C206,'START LİSTE'!$B$6:$G$1026,2,0)),"",VLOOKUP($C206,'START LİSTE'!$B$6:$G$1026,2,0))</f>
        <v/>
      </c>
      <c r="E206" s="43" t="str">
        <f>IF(ISERROR(VLOOKUP($C206,'START LİSTE'!$B$6:$G$1026,4,0)),"",VLOOKUP($C206,'START LİSTE'!$B$6:$G$1026,4,0))</f>
        <v/>
      </c>
      <c r="F206" s="108" t="str">
        <f>IF(ISERROR(VLOOKUP($C206,'FERDİ SONUÇ'!$B$6:$H$1027,6,0)),"",VLOOKUP($C206,'FERDİ SONUÇ'!$B$6:$H$1027,6,0))</f>
        <v/>
      </c>
      <c r="G206" s="45" t="str">
        <f>IF(OR(E206="",F206="DQ", F206="DNF", F206="DNS", F206=""),"-",VLOOKUP(C206,'FERDİ SONUÇ'!$B$6:$H$1027,7,0))</f>
        <v>-</v>
      </c>
      <c r="H206" s="58" t="str">
        <f>IF(A206="","",VLOOKUP(A206,'TAKIM KAYIT'!$A$6:$K$365,10,FALSE))</f>
        <v/>
      </c>
    </row>
    <row r="207" spans="1:8" ht="12.75" customHeight="1" x14ac:dyDescent="0.2">
      <c r="A207" s="38"/>
      <c r="B207" s="40"/>
      <c r="C207" s="62" t="str">
        <f>IF(A206="","",INDEX('TAKIM KAYIT'!$C$6:$C$365,MATCH(C206,'TAKIM KAYIT'!$C$6:$C$365,0)+1))</f>
        <v/>
      </c>
      <c r="D207" s="42" t="str">
        <f>IF(ISERROR(VLOOKUP($C207,'START LİSTE'!$B$6:$G$1026,2,0)),"",VLOOKUP($C207,'START LİSTE'!$B$6:$G$1026,2,0))</f>
        <v/>
      </c>
      <c r="E207" s="43" t="str">
        <f>IF(ISERROR(VLOOKUP($C207,'START LİSTE'!$B$6:$G$1026,4,0)),"",VLOOKUP($C207,'START LİSTE'!$B$6:$G$1026,4,0))</f>
        <v/>
      </c>
      <c r="F207" s="108" t="str">
        <f>IF(ISERROR(VLOOKUP($C207,'FERDİ SONUÇ'!$B$6:$H$1027,6,0)),"",VLOOKUP($C207,'FERDİ SONUÇ'!$B$6:$H$1027,6,0))</f>
        <v/>
      </c>
      <c r="G207" s="45" t="str">
        <f>IF(OR(E207="",F207="DQ", F207="DNF", F207="DNS", F207=""),"-",VLOOKUP(C207,'FERDİ SONUÇ'!$B$6:$H$1027,7,0))</f>
        <v>-</v>
      </c>
      <c r="H207" s="39"/>
    </row>
    <row r="208" spans="1:8" ht="12.75" customHeight="1" x14ac:dyDescent="0.2">
      <c r="A208" s="38"/>
      <c r="B208" s="40"/>
      <c r="C208" s="62" t="str">
        <f>IF(A206="","",INDEX('TAKIM KAYIT'!$C$6:$C$365,MATCH(C206,'TAKIM KAYIT'!$C$6:$C$365,0)+2))</f>
        <v/>
      </c>
      <c r="D208" s="42" t="str">
        <f>IF(ISERROR(VLOOKUP($C208,'START LİSTE'!$B$6:$G$1026,2,0)),"",VLOOKUP($C208,'START LİSTE'!$B$6:$G$1026,2,0))</f>
        <v/>
      </c>
      <c r="E208" s="43" t="str">
        <f>IF(ISERROR(VLOOKUP($C208,'START LİSTE'!$B$6:$G$1026,4,0)),"",VLOOKUP($C208,'START LİSTE'!$B$6:$G$1026,4,0))</f>
        <v/>
      </c>
      <c r="F208" s="108" t="str">
        <f>IF(ISERROR(VLOOKUP($C208,'FERDİ SONUÇ'!$B$6:$H$1027,6,0)),"",VLOOKUP($C208,'FERDİ SONUÇ'!$B$6:$H$1027,6,0))</f>
        <v/>
      </c>
      <c r="G208" s="45" t="str">
        <f>IF(OR(E208="",F208="DQ", F208="DNF", F208="DNS", F208=""),"-",VLOOKUP(C208,'FERDİ SONUÇ'!$B$6:$H$1027,7,0))</f>
        <v>-</v>
      </c>
      <c r="H208" s="39"/>
    </row>
    <row r="209" spans="1:8" ht="12.75" customHeight="1" x14ac:dyDescent="0.2">
      <c r="A209" s="46"/>
      <c r="B209" s="48"/>
      <c r="C209" s="64" t="str">
        <f>IF(A206="","",INDEX('TAKIM KAYIT'!$C$6:$C$365,MATCH(C206,'TAKIM KAYIT'!$C$6:$C$365,0)+3))</f>
        <v/>
      </c>
      <c r="D209" s="49" t="str">
        <f>IF(ISERROR(VLOOKUP($C209,'START LİSTE'!$B$6:$G$1026,2,0)),"",VLOOKUP($C209,'START LİSTE'!$B$6:$G$1026,2,0))</f>
        <v/>
      </c>
      <c r="E209" s="50" t="str">
        <f>IF(ISERROR(VLOOKUP($C209,'START LİSTE'!$B$6:$G$1026,4,0)),"",VLOOKUP($C209,'START LİSTE'!$B$6:$G$1026,4,0))</f>
        <v/>
      </c>
      <c r="F209" s="109" t="str">
        <f>IF(ISERROR(VLOOKUP($C209,'FERDİ SONUÇ'!$B$6:$H$1027,6,0)),"",VLOOKUP($C209,'FERDİ SONUÇ'!$B$6:$H$1027,6,0))</f>
        <v/>
      </c>
      <c r="G209" s="52" t="str">
        <f>IF(OR(E209="",F209="DQ", F209="DNF", F209="DNS", F209=""),"-",VLOOKUP(C209,'FERDİ SONUÇ'!$B$6:$H$1027,7,0))</f>
        <v>-</v>
      </c>
      <c r="H209" s="47"/>
    </row>
    <row r="210" spans="1:8" ht="12.75" customHeight="1" x14ac:dyDescent="0.2">
      <c r="A210" s="28"/>
      <c r="B210" s="30"/>
      <c r="C210" s="60" t="str">
        <f>IF(A212="","",INDEX('TAKIM KAYIT'!$C$6:$C$365,MATCH(C212,'TAKIM KAYIT'!$C$6:$C$365,0)-2))</f>
        <v/>
      </c>
      <c r="D210" s="32" t="str">
        <f>IF(ISERROR(VLOOKUP($C210,'START LİSTE'!$B$6:$G$1026,2,0)),"",VLOOKUP($C210,'START LİSTE'!$B$6:$G$1026,2,0))</f>
        <v/>
      </c>
      <c r="E210" s="33" t="str">
        <f>IF(ISERROR(VLOOKUP($C210,'START LİSTE'!$B$6:$G$1026,4,0)),"",VLOOKUP($C210,'START LİSTE'!$B$6:$G$1026,4,0))</f>
        <v/>
      </c>
      <c r="F210" s="107" t="str">
        <f>IF(ISERROR(VLOOKUP($C210,'FERDİ SONUÇ'!$B$6:$H$1027,6,0)),"",VLOOKUP($C210,'FERDİ SONUÇ'!$B$6:$H$1027,6,0))</f>
        <v/>
      </c>
      <c r="G210" s="35" t="str">
        <f>IF(OR(E210="",F210="DQ", F210="DNF", F210="DNS", F210=""),"-",VLOOKUP(C210,'FERDİ SONUÇ'!$B$6:$H$1027,7,0))</f>
        <v>-</v>
      </c>
      <c r="H210" s="29"/>
    </row>
    <row r="211" spans="1:8" ht="12.75" customHeight="1" x14ac:dyDescent="0.2">
      <c r="A211" s="38"/>
      <c r="B211" s="40"/>
      <c r="C211" s="62" t="str">
        <f>IF(A212="","",INDEX('TAKIM KAYIT'!$C$6:$C$365,MATCH(C212,'TAKIM KAYIT'!$C$6:$C$365,0)-1))</f>
        <v/>
      </c>
      <c r="D211" s="42" t="str">
        <f>IF(ISERROR(VLOOKUP($C211,'START LİSTE'!$B$6:$G$1026,2,0)),"",VLOOKUP($C211,'START LİSTE'!$B$6:$G$1026,2,0))</f>
        <v/>
      </c>
      <c r="E211" s="43" t="str">
        <f>IF(ISERROR(VLOOKUP($C211,'START LİSTE'!$B$6:$G$1026,4,0)),"",VLOOKUP($C211,'START LİSTE'!$B$6:$G$1026,4,0))</f>
        <v/>
      </c>
      <c r="F211" s="108" t="str">
        <f>IF(ISERROR(VLOOKUP($C211,'FERDİ SONUÇ'!$B$6:$H$1027,6,0)),"",VLOOKUP($C211,'FERDİ SONUÇ'!$B$6:$H$1027,6,0))</f>
        <v/>
      </c>
      <c r="G211" s="45" t="str">
        <f>IF(OR(E211="",F211="DQ", F211="DNF", F211="DNS", F211=""),"-",VLOOKUP(C211,'FERDİ SONUÇ'!$B$6:$H$1027,7,0))</f>
        <v>-</v>
      </c>
      <c r="H211" s="39"/>
    </row>
    <row r="212" spans="1:8" ht="12.75" customHeight="1" x14ac:dyDescent="0.2">
      <c r="A212" s="67" t="str">
        <f>IF(ISERROR(SMALL('TAKIM KAYIT'!$A$6:$A$365,35)),"",SMALL('TAKIM KAYIT'!$A$6:$A$365,35))</f>
        <v/>
      </c>
      <c r="B212" s="40" t="str">
        <f>IF(A212="","",VLOOKUP(A212,'TAKIM KAYIT'!$A$6:$J$365,2,FALSE))</f>
        <v/>
      </c>
      <c r="C212" s="62" t="str">
        <f>IF(A212="","",VLOOKUP(A212,'TAKIM KAYIT'!$A$6:$J$365,3,FALSE))</f>
        <v/>
      </c>
      <c r="D212" s="42" t="str">
        <f>IF(ISERROR(VLOOKUP($C212,'START LİSTE'!$B$6:$G$1026,2,0)),"",VLOOKUP($C212,'START LİSTE'!$B$6:$G$1026,2,0))</f>
        <v/>
      </c>
      <c r="E212" s="43" t="str">
        <f>IF(ISERROR(VLOOKUP($C212,'START LİSTE'!$B$6:$G$1026,4,0)),"",VLOOKUP($C212,'START LİSTE'!$B$6:$G$1026,4,0))</f>
        <v/>
      </c>
      <c r="F212" s="108" t="str">
        <f>IF(ISERROR(VLOOKUP($C212,'FERDİ SONUÇ'!$B$6:$H$1027,6,0)),"",VLOOKUP($C212,'FERDİ SONUÇ'!$B$6:$H$1027,6,0))</f>
        <v/>
      </c>
      <c r="G212" s="45" t="str">
        <f>IF(OR(E212="",F212="DQ", F212="DNF", F212="DNS", F212=""),"-",VLOOKUP(C212,'FERDİ SONUÇ'!$B$6:$H$1027,7,0))</f>
        <v>-</v>
      </c>
      <c r="H212" s="58" t="str">
        <f>IF(A212="","",VLOOKUP(A212,'TAKIM KAYIT'!$A$6:$K$365,10,FALSE))</f>
        <v/>
      </c>
    </row>
    <row r="213" spans="1:8" ht="12.75" customHeight="1" x14ac:dyDescent="0.2">
      <c r="A213" s="38"/>
      <c r="B213" s="40"/>
      <c r="C213" s="62" t="str">
        <f>IF(A212="","",INDEX('TAKIM KAYIT'!$C$6:$C$365,MATCH(C212,'TAKIM KAYIT'!$C$6:$C$365,0)+1))</f>
        <v/>
      </c>
      <c r="D213" s="42" t="str">
        <f>IF(ISERROR(VLOOKUP($C213,'START LİSTE'!$B$6:$G$1026,2,0)),"",VLOOKUP($C213,'START LİSTE'!$B$6:$G$1026,2,0))</f>
        <v/>
      </c>
      <c r="E213" s="43" t="str">
        <f>IF(ISERROR(VLOOKUP($C213,'START LİSTE'!$B$6:$G$1026,4,0)),"",VLOOKUP($C213,'START LİSTE'!$B$6:$G$1026,4,0))</f>
        <v/>
      </c>
      <c r="F213" s="108" t="str">
        <f>IF(ISERROR(VLOOKUP($C213,'FERDİ SONUÇ'!$B$6:$H$1027,6,0)),"",VLOOKUP($C213,'FERDİ SONUÇ'!$B$6:$H$1027,6,0))</f>
        <v/>
      </c>
      <c r="G213" s="45" t="str">
        <f>IF(OR(E213="",F213="DQ", F213="DNF", F213="DNS", F213=""),"-",VLOOKUP(C213,'FERDİ SONUÇ'!$B$6:$H$1027,7,0))</f>
        <v>-</v>
      </c>
      <c r="H213" s="39"/>
    </row>
    <row r="214" spans="1:8" ht="12.75" customHeight="1" x14ac:dyDescent="0.2">
      <c r="A214" s="38"/>
      <c r="B214" s="40"/>
      <c r="C214" s="62" t="str">
        <f>IF(A212="","",INDEX('TAKIM KAYIT'!$C$6:$C$365,MATCH(C212,'TAKIM KAYIT'!$C$6:$C$365,0)+2))</f>
        <v/>
      </c>
      <c r="D214" s="42" t="str">
        <f>IF(ISERROR(VLOOKUP($C214,'START LİSTE'!$B$6:$G$1026,2,0)),"",VLOOKUP($C214,'START LİSTE'!$B$6:$G$1026,2,0))</f>
        <v/>
      </c>
      <c r="E214" s="43" t="str">
        <f>IF(ISERROR(VLOOKUP($C214,'START LİSTE'!$B$6:$G$1026,4,0)),"",VLOOKUP($C214,'START LİSTE'!$B$6:$G$1026,4,0))</f>
        <v/>
      </c>
      <c r="F214" s="108" t="str">
        <f>IF(ISERROR(VLOOKUP($C214,'FERDİ SONUÇ'!$B$6:$H$1027,6,0)),"",VLOOKUP($C214,'FERDİ SONUÇ'!$B$6:$H$1027,6,0))</f>
        <v/>
      </c>
      <c r="G214" s="45" t="str">
        <f>IF(OR(E214="",F214="DQ", F214="DNF", F214="DNS", F214=""),"-",VLOOKUP(C214,'FERDİ SONUÇ'!$B$6:$H$1027,7,0))</f>
        <v>-</v>
      </c>
      <c r="H214" s="39"/>
    </row>
    <row r="215" spans="1:8" ht="12.75" customHeight="1" x14ac:dyDescent="0.2">
      <c r="A215" s="46"/>
      <c r="B215" s="48"/>
      <c r="C215" s="64" t="str">
        <f>IF(A212="","",INDEX('TAKIM KAYIT'!$C$6:$C$365,MATCH(C212,'TAKIM KAYIT'!$C$6:$C$365,0)+3))</f>
        <v/>
      </c>
      <c r="D215" s="49" t="str">
        <f>IF(ISERROR(VLOOKUP($C215,'START LİSTE'!$B$6:$G$1026,2,0)),"",VLOOKUP($C215,'START LİSTE'!$B$6:$G$1026,2,0))</f>
        <v/>
      </c>
      <c r="E215" s="50" t="str">
        <f>IF(ISERROR(VLOOKUP($C215,'START LİSTE'!$B$6:$G$1026,4,0)),"",VLOOKUP($C215,'START LİSTE'!$B$6:$G$1026,4,0))</f>
        <v/>
      </c>
      <c r="F215" s="109" t="str">
        <f>IF(ISERROR(VLOOKUP($C215,'FERDİ SONUÇ'!$B$6:$H$1027,6,0)),"",VLOOKUP($C215,'FERDİ SONUÇ'!$B$6:$H$1027,6,0))</f>
        <v/>
      </c>
      <c r="G215" s="52" t="str">
        <f>IF(OR(E215="",F215="DQ", F215="DNF", F215="DNS", F215=""),"-",VLOOKUP(C215,'FERDİ SONUÇ'!$B$6:$H$1027,7,0))</f>
        <v>-</v>
      </c>
      <c r="H215" s="47"/>
    </row>
    <row r="216" spans="1:8" ht="12.75" customHeight="1" x14ac:dyDescent="0.2">
      <c r="A216" s="28"/>
      <c r="B216" s="30"/>
      <c r="C216" s="60" t="str">
        <f>IF(A218="","",INDEX('TAKIM KAYIT'!$C$6:$C$365,MATCH(C218,'TAKIM KAYIT'!$C$6:$C$365,0)-2))</f>
        <v/>
      </c>
      <c r="D216" s="32" t="str">
        <f>IF(ISERROR(VLOOKUP($C216,'START LİSTE'!$B$6:$G$1026,2,0)),"",VLOOKUP($C216,'START LİSTE'!$B$6:$G$1026,2,0))</f>
        <v/>
      </c>
      <c r="E216" s="33" t="str">
        <f>IF(ISERROR(VLOOKUP($C216,'START LİSTE'!$B$6:$G$1026,4,0)),"",VLOOKUP($C216,'START LİSTE'!$B$6:$G$1026,4,0))</f>
        <v/>
      </c>
      <c r="F216" s="107" t="str">
        <f>IF(ISERROR(VLOOKUP($C216,'FERDİ SONUÇ'!$B$6:$H$1027,6,0)),"",VLOOKUP($C216,'FERDİ SONUÇ'!$B$6:$H$1027,6,0))</f>
        <v/>
      </c>
      <c r="G216" s="35" t="str">
        <f>IF(OR(E216="",F216="DQ", F216="DNF", F216="DNS", F216=""),"-",VLOOKUP(C216,'FERDİ SONUÇ'!$B$6:$H$1027,7,0))</f>
        <v>-</v>
      </c>
      <c r="H216" s="29"/>
    </row>
    <row r="217" spans="1:8" ht="12.75" customHeight="1" x14ac:dyDescent="0.2">
      <c r="A217" s="38"/>
      <c r="B217" s="40"/>
      <c r="C217" s="62" t="str">
        <f>IF(A218="","",INDEX('TAKIM KAYIT'!$C$6:$C$365,MATCH(C218,'TAKIM KAYIT'!$C$6:$C$365,0)-1))</f>
        <v/>
      </c>
      <c r="D217" s="42" t="str">
        <f>IF(ISERROR(VLOOKUP($C217,'START LİSTE'!$B$6:$G$1026,2,0)),"",VLOOKUP($C217,'START LİSTE'!$B$6:$G$1026,2,0))</f>
        <v/>
      </c>
      <c r="E217" s="43" t="str">
        <f>IF(ISERROR(VLOOKUP($C217,'START LİSTE'!$B$6:$G$1026,4,0)),"",VLOOKUP($C217,'START LİSTE'!$B$6:$G$1026,4,0))</f>
        <v/>
      </c>
      <c r="F217" s="108" t="str">
        <f>IF(ISERROR(VLOOKUP($C217,'FERDİ SONUÇ'!$B$6:$H$1027,6,0)),"",VLOOKUP($C217,'FERDİ SONUÇ'!$B$6:$H$1027,6,0))</f>
        <v/>
      </c>
      <c r="G217" s="45" t="str">
        <f>IF(OR(E217="",F217="DQ", F217="DNF", F217="DNS", F217=""),"-",VLOOKUP(C217,'FERDİ SONUÇ'!$B$6:$H$1027,7,0))</f>
        <v>-</v>
      </c>
      <c r="H217" s="39"/>
    </row>
    <row r="218" spans="1:8" ht="12.75" customHeight="1" x14ac:dyDescent="0.2">
      <c r="A218" s="67" t="str">
        <f>IF(ISERROR(SMALL('TAKIM KAYIT'!$A$6:$A$365,36)),"",SMALL('TAKIM KAYIT'!$A$6:$A$365,36))</f>
        <v/>
      </c>
      <c r="B218" s="40" t="str">
        <f>IF(A218="","",VLOOKUP(A218,'TAKIM KAYIT'!$A$6:$J$365,2,FALSE))</f>
        <v/>
      </c>
      <c r="C218" s="62" t="str">
        <f>IF(A218="","",VLOOKUP(A218,'TAKIM KAYIT'!$A$6:$J$365,3,FALSE))</f>
        <v/>
      </c>
      <c r="D218" s="42" t="str">
        <f>IF(ISERROR(VLOOKUP($C218,'START LİSTE'!$B$6:$G$1026,2,0)),"",VLOOKUP($C218,'START LİSTE'!$B$6:$G$1026,2,0))</f>
        <v/>
      </c>
      <c r="E218" s="43" t="str">
        <f>IF(ISERROR(VLOOKUP($C218,'START LİSTE'!$B$6:$G$1026,4,0)),"",VLOOKUP($C218,'START LİSTE'!$B$6:$G$1026,4,0))</f>
        <v/>
      </c>
      <c r="F218" s="108" t="str">
        <f>IF(ISERROR(VLOOKUP($C218,'FERDİ SONUÇ'!$B$6:$H$1027,6,0)),"",VLOOKUP($C218,'FERDİ SONUÇ'!$B$6:$H$1027,6,0))</f>
        <v/>
      </c>
      <c r="G218" s="45" t="str">
        <f>IF(OR(E218="",F218="DQ", F218="DNF", F218="DNS", F218=""),"-",VLOOKUP(C218,'FERDİ SONUÇ'!$B$6:$H$1027,7,0))</f>
        <v>-</v>
      </c>
      <c r="H218" s="58" t="str">
        <f>IF(A218="","",VLOOKUP(A218,'TAKIM KAYIT'!$A$6:$K$365,10,FALSE))</f>
        <v/>
      </c>
    </row>
    <row r="219" spans="1:8" ht="12.75" customHeight="1" x14ac:dyDescent="0.2">
      <c r="A219" s="38"/>
      <c r="B219" s="40"/>
      <c r="C219" s="62" t="str">
        <f>IF(A218="","",INDEX('TAKIM KAYIT'!$C$6:$C$365,MATCH(C218,'TAKIM KAYIT'!$C$6:$C$365,0)+1))</f>
        <v/>
      </c>
      <c r="D219" s="42" t="str">
        <f>IF(ISERROR(VLOOKUP($C219,'START LİSTE'!$B$6:$G$1026,2,0)),"",VLOOKUP($C219,'START LİSTE'!$B$6:$G$1026,2,0))</f>
        <v/>
      </c>
      <c r="E219" s="43" t="str">
        <f>IF(ISERROR(VLOOKUP($C219,'START LİSTE'!$B$6:$G$1026,4,0)),"",VLOOKUP($C219,'START LİSTE'!$B$6:$G$1026,4,0))</f>
        <v/>
      </c>
      <c r="F219" s="108" t="str">
        <f>IF(ISERROR(VLOOKUP($C219,'FERDİ SONUÇ'!$B$6:$H$1027,6,0)),"",VLOOKUP($C219,'FERDİ SONUÇ'!$B$6:$H$1027,6,0))</f>
        <v/>
      </c>
      <c r="G219" s="45" t="str">
        <f>IF(OR(E219="",F219="DQ", F219="DNF", F219="DNS", F219=""),"-",VLOOKUP(C219,'FERDİ SONUÇ'!$B$6:$H$1027,7,0))</f>
        <v>-</v>
      </c>
      <c r="H219" s="39"/>
    </row>
    <row r="220" spans="1:8" ht="12.75" customHeight="1" x14ac:dyDescent="0.2">
      <c r="A220" s="38"/>
      <c r="B220" s="40"/>
      <c r="C220" s="62" t="str">
        <f>IF(A218="","",INDEX('TAKIM KAYIT'!$C$6:$C$365,MATCH(C218,'TAKIM KAYIT'!$C$6:$C$365,0)+2))</f>
        <v/>
      </c>
      <c r="D220" s="42" t="str">
        <f>IF(ISERROR(VLOOKUP($C220,'START LİSTE'!$B$6:$G$1026,2,0)),"",VLOOKUP($C220,'START LİSTE'!$B$6:$G$1026,2,0))</f>
        <v/>
      </c>
      <c r="E220" s="43" t="str">
        <f>IF(ISERROR(VLOOKUP($C220,'START LİSTE'!$B$6:$G$1026,4,0)),"",VLOOKUP($C220,'START LİSTE'!$B$6:$G$1026,4,0))</f>
        <v/>
      </c>
      <c r="F220" s="108" t="str">
        <f>IF(ISERROR(VLOOKUP($C220,'FERDİ SONUÇ'!$B$6:$H$1027,6,0)),"",VLOOKUP($C220,'FERDİ SONUÇ'!$B$6:$H$1027,6,0))</f>
        <v/>
      </c>
      <c r="G220" s="45" t="str">
        <f>IF(OR(E220="",F220="DQ", F220="DNF", F220="DNS", F220=""),"-",VLOOKUP(C220,'FERDİ SONUÇ'!$B$6:$H$1027,7,0))</f>
        <v>-</v>
      </c>
      <c r="H220" s="39"/>
    </row>
    <row r="221" spans="1:8" ht="12.75" customHeight="1" x14ac:dyDescent="0.2">
      <c r="A221" s="46"/>
      <c r="B221" s="48"/>
      <c r="C221" s="64" t="str">
        <f>IF(A218="","",INDEX('TAKIM KAYIT'!$C$6:$C$365,MATCH(C218,'TAKIM KAYIT'!$C$6:$C$365,0)+3))</f>
        <v/>
      </c>
      <c r="D221" s="49" t="str">
        <f>IF(ISERROR(VLOOKUP($C221,'START LİSTE'!$B$6:$G$1026,2,0)),"",VLOOKUP($C221,'START LİSTE'!$B$6:$G$1026,2,0))</f>
        <v/>
      </c>
      <c r="E221" s="50" t="str">
        <f>IF(ISERROR(VLOOKUP($C221,'START LİSTE'!$B$6:$G$1026,4,0)),"",VLOOKUP($C221,'START LİSTE'!$B$6:$G$1026,4,0))</f>
        <v/>
      </c>
      <c r="F221" s="109" t="str">
        <f>IF(ISERROR(VLOOKUP($C221,'FERDİ SONUÇ'!$B$6:$H$1027,6,0)),"",VLOOKUP($C221,'FERDİ SONUÇ'!$B$6:$H$1027,6,0))</f>
        <v/>
      </c>
      <c r="G221" s="52" t="str">
        <f>IF(OR(E221="",F221="DQ", F221="DNF", F221="DNS", F221=""),"-",VLOOKUP(C221,'FERDİ SONUÇ'!$B$6:$H$1027,7,0))</f>
        <v>-</v>
      </c>
      <c r="H221" s="47"/>
    </row>
    <row r="222" spans="1:8" ht="12.75" customHeight="1" x14ac:dyDescent="0.2">
      <c r="A222" s="28"/>
      <c r="B222" s="30"/>
      <c r="C222" s="60" t="str">
        <f>IF(A224="","",INDEX('TAKIM KAYIT'!$C$6:$C$365,MATCH(C224,'TAKIM KAYIT'!$C$6:$C$365,0)-2))</f>
        <v/>
      </c>
      <c r="D222" s="32" t="str">
        <f>IF(ISERROR(VLOOKUP($C222,'START LİSTE'!$B$6:$G$1026,2,0)),"",VLOOKUP($C222,'START LİSTE'!$B$6:$G$1026,2,0))</f>
        <v/>
      </c>
      <c r="E222" s="33" t="str">
        <f>IF(ISERROR(VLOOKUP($C222,'START LİSTE'!$B$6:$G$1026,4,0)),"",VLOOKUP($C222,'START LİSTE'!$B$6:$G$1026,4,0))</f>
        <v/>
      </c>
      <c r="F222" s="107" t="str">
        <f>IF(ISERROR(VLOOKUP($C222,'FERDİ SONUÇ'!$B$6:$H$1027,6,0)),"",VLOOKUP($C222,'FERDİ SONUÇ'!$B$6:$H$1027,6,0))</f>
        <v/>
      </c>
      <c r="G222" s="35" t="str">
        <f>IF(OR(E222="",F222="DQ", F222="DNF", F222="DNS", F222=""),"-",VLOOKUP(C222,'FERDİ SONUÇ'!$B$6:$H$1027,7,0))</f>
        <v>-</v>
      </c>
      <c r="H222" s="29"/>
    </row>
    <row r="223" spans="1:8" ht="12.75" customHeight="1" x14ac:dyDescent="0.2">
      <c r="A223" s="38"/>
      <c r="B223" s="40"/>
      <c r="C223" s="62" t="str">
        <f>IF(A224="","",INDEX('TAKIM KAYIT'!$C$6:$C$365,MATCH(C224,'TAKIM KAYIT'!$C$6:$C$365,0)-1))</f>
        <v/>
      </c>
      <c r="D223" s="42" t="str">
        <f>IF(ISERROR(VLOOKUP($C223,'START LİSTE'!$B$6:$G$1026,2,0)),"",VLOOKUP($C223,'START LİSTE'!$B$6:$G$1026,2,0))</f>
        <v/>
      </c>
      <c r="E223" s="43" t="str">
        <f>IF(ISERROR(VLOOKUP($C223,'START LİSTE'!$B$6:$G$1026,4,0)),"",VLOOKUP($C223,'START LİSTE'!$B$6:$G$1026,4,0))</f>
        <v/>
      </c>
      <c r="F223" s="108" t="str">
        <f>IF(ISERROR(VLOOKUP($C223,'FERDİ SONUÇ'!$B$6:$H$1027,6,0)),"",VLOOKUP($C223,'FERDİ SONUÇ'!$B$6:$H$1027,6,0))</f>
        <v/>
      </c>
      <c r="G223" s="45" t="str">
        <f>IF(OR(E223="",F223="DQ", F223="DNF", F223="DNS", F223=""),"-",VLOOKUP(C223,'FERDİ SONUÇ'!$B$6:$H$1027,7,0))</f>
        <v>-</v>
      </c>
      <c r="H223" s="39"/>
    </row>
    <row r="224" spans="1:8" ht="12.75" customHeight="1" x14ac:dyDescent="0.2">
      <c r="A224" s="67" t="str">
        <f>IF(ISERROR(SMALL('TAKIM KAYIT'!$A$6:$A$365,37)),"",SMALL('TAKIM KAYIT'!$A$6:$A$365,37))</f>
        <v/>
      </c>
      <c r="B224" s="40" t="str">
        <f>IF(A224="","",VLOOKUP(A224,'TAKIM KAYIT'!$A$6:$J$365,2,FALSE))</f>
        <v/>
      </c>
      <c r="C224" s="62" t="str">
        <f>IF(A224="","",VLOOKUP(A224,'TAKIM KAYIT'!$A$6:$J$365,3,FALSE))</f>
        <v/>
      </c>
      <c r="D224" s="42" t="str">
        <f>IF(ISERROR(VLOOKUP($C224,'START LİSTE'!$B$6:$G$1026,2,0)),"",VLOOKUP($C224,'START LİSTE'!$B$6:$G$1026,2,0))</f>
        <v/>
      </c>
      <c r="E224" s="43" t="str">
        <f>IF(ISERROR(VLOOKUP($C224,'START LİSTE'!$B$6:$G$1026,4,0)),"",VLOOKUP($C224,'START LİSTE'!$B$6:$G$1026,4,0))</f>
        <v/>
      </c>
      <c r="F224" s="108" t="str">
        <f>IF(ISERROR(VLOOKUP($C224,'FERDİ SONUÇ'!$B$6:$H$1027,6,0)),"",VLOOKUP($C224,'FERDİ SONUÇ'!$B$6:$H$1027,6,0))</f>
        <v/>
      </c>
      <c r="G224" s="45" t="str">
        <f>IF(OR(E224="",F224="DQ", F224="DNF", F224="DNS", F224=""),"-",VLOOKUP(C224,'FERDİ SONUÇ'!$B$6:$H$1027,7,0))</f>
        <v>-</v>
      </c>
      <c r="H224" s="58" t="str">
        <f>IF(A224="","",VLOOKUP(A224,'TAKIM KAYIT'!$A$6:$K$365,10,FALSE))</f>
        <v/>
      </c>
    </row>
    <row r="225" spans="1:8" ht="12.75" customHeight="1" x14ac:dyDescent="0.2">
      <c r="A225" s="38"/>
      <c r="B225" s="40"/>
      <c r="C225" s="62" t="str">
        <f>IF(A224="","",INDEX('TAKIM KAYIT'!$C$6:$C$365,MATCH(C224,'TAKIM KAYIT'!$C$6:$C$365,0)+1))</f>
        <v/>
      </c>
      <c r="D225" s="42" t="str">
        <f>IF(ISERROR(VLOOKUP($C225,'START LİSTE'!$B$6:$G$1026,2,0)),"",VLOOKUP($C225,'START LİSTE'!$B$6:$G$1026,2,0))</f>
        <v/>
      </c>
      <c r="E225" s="43" t="str">
        <f>IF(ISERROR(VLOOKUP($C225,'START LİSTE'!$B$6:$G$1026,4,0)),"",VLOOKUP($C225,'START LİSTE'!$B$6:$G$1026,4,0))</f>
        <v/>
      </c>
      <c r="F225" s="108" t="str">
        <f>IF(ISERROR(VLOOKUP($C225,'FERDİ SONUÇ'!$B$6:$H$1027,6,0)),"",VLOOKUP($C225,'FERDİ SONUÇ'!$B$6:$H$1027,6,0))</f>
        <v/>
      </c>
      <c r="G225" s="45" t="str">
        <f>IF(OR(E225="",F225="DQ", F225="DNF", F225="DNS", F225=""),"-",VLOOKUP(C225,'FERDİ SONUÇ'!$B$6:$H$1027,7,0))</f>
        <v>-</v>
      </c>
      <c r="H225" s="39"/>
    </row>
    <row r="226" spans="1:8" ht="12.75" customHeight="1" x14ac:dyDescent="0.2">
      <c r="A226" s="38"/>
      <c r="B226" s="40"/>
      <c r="C226" s="62" t="str">
        <f>IF(A224="","",INDEX('TAKIM KAYIT'!$C$6:$C$365,MATCH(C224,'TAKIM KAYIT'!$C$6:$C$365,0)+2))</f>
        <v/>
      </c>
      <c r="D226" s="42" t="str">
        <f>IF(ISERROR(VLOOKUP($C226,'START LİSTE'!$B$6:$G$1026,2,0)),"",VLOOKUP($C226,'START LİSTE'!$B$6:$G$1026,2,0))</f>
        <v/>
      </c>
      <c r="E226" s="43" t="str">
        <f>IF(ISERROR(VLOOKUP($C226,'START LİSTE'!$B$6:$G$1026,4,0)),"",VLOOKUP($C226,'START LİSTE'!$B$6:$G$1026,4,0))</f>
        <v/>
      </c>
      <c r="F226" s="108" t="str">
        <f>IF(ISERROR(VLOOKUP($C226,'FERDİ SONUÇ'!$B$6:$H$1027,6,0)),"",VLOOKUP($C226,'FERDİ SONUÇ'!$B$6:$H$1027,6,0))</f>
        <v/>
      </c>
      <c r="G226" s="45" t="str">
        <f>IF(OR(E226="",F226="DQ", F226="DNF", F226="DNS", F226=""),"-",VLOOKUP(C226,'FERDİ SONUÇ'!$B$6:$H$1027,7,0))</f>
        <v>-</v>
      </c>
      <c r="H226" s="39"/>
    </row>
    <row r="227" spans="1:8" ht="12.75" customHeight="1" x14ac:dyDescent="0.2">
      <c r="A227" s="46"/>
      <c r="B227" s="48"/>
      <c r="C227" s="64" t="str">
        <f>IF(A224="","",INDEX('TAKIM KAYIT'!$C$6:$C$365,MATCH(C224,'TAKIM KAYIT'!$C$6:$C$365,0)+3))</f>
        <v/>
      </c>
      <c r="D227" s="49" t="str">
        <f>IF(ISERROR(VLOOKUP($C227,'START LİSTE'!$B$6:$G$1026,2,0)),"",VLOOKUP($C227,'START LİSTE'!$B$6:$G$1026,2,0))</f>
        <v/>
      </c>
      <c r="E227" s="50" t="str">
        <f>IF(ISERROR(VLOOKUP($C227,'START LİSTE'!$B$6:$G$1026,4,0)),"",VLOOKUP($C227,'START LİSTE'!$B$6:$G$1026,4,0))</f>
        <v/>
      </c>
      <c r="F227" s="109" t="str">
        <f>IF(ISERROR(VLOOKUP($C227,'FERDİ SONUÇ'!$B$6:$H$1027,6,0)),"",VLOOKUP($C227,'FERDİ SONUÇ'!$B$6:$H$1027,6,0))</f>
        <v/>
      </c>
      <c r="G227" s="52" t="str">
        <f>IF(OR(E227="",F227="DQ", F227="DNF", F227="DNS", F227=""),"-",VLOOKUP(C227,'FERDİ SONUÇ'!$B$6:$H$1027,7,0))</f>
        <v>-</v>
      </c>
      <c r="H227" s="47"/>
    </row>
    <row r="228" spans="1:8" ht="12.75" customHeight="1" x14ac:dyDescent="0.2">
      <c r="A228" s="28"/>
      <c r="B228" s="30"/>
      <c r="C228" s="60" t="str">
        <f>IF(A230="","",INDEX('TAKIM KAYIT'!$C$6:$C$365,MATCH(C230,'TAKIM KAYIT'!$C$6:$C$365,0)-2))</f>
        <v/>
      </c>
      <c r="D228" s="32" t="str">
        <f>IF(ISERROR(VLOOKUP($C228,'START LİSTE'!$B$6:$G$1026,2,0)),"",VLOOKUP($C228,'START LİSTE'!$B$6:$G$1026,2,0))</f>
        <v/>
      </c>
      <c r="E228" s="33" t="str">
        <f>IF(ISERROR(VLOOKUP($C228,'START LİSTE'!$B$6:$G$1026,4,0)),"",VLOOKUP($C228,'START LİSTE'!$B$6:$G$1026,4,0))</f>
        <v/>
      </c>
      <c r="F228" s="107" t="str">
        <f>IF(ISERROR(VLOOKUP($C228,'FERDİ SONUÇ'!$B$6:$H$1027,6,0)),"",VLOOKUP($C228,'FERDİ SONUÇ'!$B$6:$H$1027,6,0))</f>
        <v/>
      </c>
      <c r="G228" s="35" t="str">
        <f>IF(OR(E228="",F228="DQ", F228="DNF", F228="DNS", F228=""),"-",VLOOKUP(C228,'FERDİ SONUÇ'!$B$6:$H$1027,7,0))</f>
        <v>-</v>
      </c>
      <c r="H228" s="29"/>
    </row>
    <row r="229" spans="1:8" ht="12.75" customHeight="1" x14ac:dyDescent="0.2">
      <c r="A229" s="38"/>
      <c r="B229" s="40"/>
      <c r="C229" s="62" t="str">
        <f>IF(A230="","",INDEX('TAKIM KAYIT'!$C$6:$C$365,MATCH(C230,'TAKIM KAYIT'!$C$6:$C$365,0)-1))</f>
        <v/>
      </c>
      <c r="D229" s="42" t="str">
        <f>IF(ISERROR(VLOOKUP($C229,'START LİSTE'!$B$6:$G$1026,2,0)),"",VLOOKUP($C229,'START LİSTE'!$B$6:$G$1026,2,0))</f>
        <v/>
      </c>
      <c r="E229" s="43" t="str">
        <f>IF(ISERROR(VLOOKUP($C229,'START LİSTE'!$B$6:$G$1026,4,0)),"",VLOOKUP($C229,'START LİSTE'!$B$6:$G$1026,4,0))</f>
        <v/>
      </c>
      <c r="F229" s="108" t="str">
        <f>IF(ISERROR(VLOOKUP($C229,'FERDİ SONUÇ'!$B$6:$H$1027,6,0)),"",VLOOKUP($C229,'FERDİ SONUÇ'!$B$6:$H$1027,6,0))</f>
        <v/>
      </c>
      <c r="G229" s="45" t="str">
        <f>IF(OR(E229="",F229="DQ", F229="DNF", F229="DNS", F229=""),"-",VLOOKUP(C229,'FERDİ SONUÇ'!$B$6:$H$1027,7,0))</f>
        <v>-</v>
      </c>
      <c r="H229" s="39"/>
    </row>
    <row r="230" spans="1:8" ht="12.75" customHeight="1" x14ac:dyDescent="0.2">
      <c r="A230" s="67" t="str">
        <f>IF(ISERROR(SMALL('TAKIM KAYIT'!$A$6:$A$365,38)),"",SMALL('TAKIM KAYIT'!$A$6:$A$365,38))</f>
        <v/>
      </c>
      <c r="B230" s="40" t="str">
        <f>IF(A230="","",VLOOKUP(A230,'TAKIM KAYIT'!$A$6:$J$365,2,FALSE))</f>
        <v/>
      </c>
      <c r="C230" s="62" t="str">
        <f>IF(A230="","",VLOOKUP(A230,'TAKIM KAYIT'!$A$6:$J$365,3,FALSE))</f>
        <v/>
      </c>
      <c r="D230" s="42" t="str">
        <f>IF(ISERROR(VLOOKUP($C230,'START LİSTE'!$B$6:$G$1026,2,0)),"",VLOOKUP($C230,'START LİSTE'!$B$6:$G$1026,2,0))</f>
        <v/>
      </c>
      <c r="E230" s="43" t="str">
        <f>IF(ISERROR(VLOOKUP($C230,'START LİSTE'!$B$6:$G$1026,4,0)),"",VLOOKUP($C230,'START LİSTE'!$B$6:$G$1026,4,0))</f>
        <v/>
      </c>
      <c r="F230" s="108" t="str">
        <f>IF(ISERROR(VLOOKUP($C230,'FERDİ SONUÇ'!$B$6:$H$1027,6,0)),"",VLOOKUP($C230,'FERDİ SONUÇ'!$B$6:$H$1027,6,0))</f>
        <v/>
      </c>
      <c r="G230" s="45" t="str">
        <f>IF(OR(E230="",F230="DQ", F230="DNF", F230="DNS", F230=""),"-",VLOOKUP(C230,'FERDİ SONUÇ'!$B$6:$H$1027,7,0))</f>
        <v>-</v>
      </c>
      <c r="H230" s="58" t="str">
        <f>IF(A230="","",VLOOKUP(A230,'TAKIM KAYIT'!$A$6:$K$365,10,FALSE))</f>
        <v/>
      </c>
    </row>
    <row r="231" spans="1:8" ht="12.75" customHeight="1" x14ac:dyDescent="0.2">
      <c r="A231" s="38"/>
      <c r="B231" s="40"/>
      <c r="C231" s="62" t="str">
        <f>IF(A230="","",INDEX('TAKIM KAYIT'!$C$6:$C$365,MATCH(C230,'TAKIM KAYIT'!$C$6:$C$365,0)+1))</f>
        <v/>
      </c>
      <c r="D231" s="42" t="str">
        <f>IF(ISERROR(VLOOKUP($C231,'START LİSTE'!$B$6:$G$1026,2,0)),"",VLOOKUP($C231,'START LİSTE'!$B$6:$G$1026,2,0))</f>
        <v/>
      </c>
      <c r="E231" s="43" t="str">
        <f>IF(ISERROR(VLOOKUP($C231,'START LİSTE'!$B$6:$G$1026,4,0)),"",VLOOKUP($C231,'START LİSTE'!$B$6:$G$1026,4,0))</f>
        <v/>
      </c>
      <c r="F231" s="108" t="str">
        <f>IF(ISERROR(VLOOKUP($C231,'FERDİ SONUÇ'!$B$6:$H$1027,6,0)),"",VLOOKUP($C231,'FERDİ SONUÇ'!$B$6:$H$1027,6,0))</f>
        <v/>
      </c>
      <c r="G231" s="45" t="str">
        <f>IF(OR(E231="",F231="DQ", F231="DNF", F231="DNS", F231=""),"-",VLOOKUP(C231,'FERDİ SONUÇ'!$B$6:$H$1027,7,0))</f>
        <v>-</v>
      </c>
      <c r="H231" s="39"/>
    </row>
    <row r="232" spans="1:8" ht="12.75" customHeight="1" x14ac:dyDescent="0.2">
      <c r="A232" s="38"/>
      <c r="B232" s="40"/>
      <c r="C232" s="62" t="str">
        <f>IF(A230="","",INDEX('TAKIM KAYIT'!$C$6:$C$365,MATCH(C230,'TAKIM KAYIT'!$C$6:$C$365,0)+2))</f>
        <v/>
      </c>
      <c r="D232" s="42" t="str">
        <f>IF(ISERROR(VLOOKUP($C232,'START LİSTE'!$B$6:$G$1026,2,0)),"",VLOOKUP($C232,'START LİSTE'!$B$6:$G$1026,2,0))</f>
        <v/>
      </c>
      <c r="E232" s="43" t="str">
        <f>IF(ISERROR(VLOOKUP($C232,'START LİSTE'!$B$6:$G$1026,4,0)),"",VLOOKUP($C232,'START LİSTE'!$B$6:$G$1026,4,0))</f>
        <v/>
      </c>
      <c r="F232" s="108" t="str">
        <f>IF(ISERROR(VLOOKUP($C232,'FERDİ SONUÇ'!$B$6:$H$1027,6,0)),"",VLOOKUP($C232,'FERDİ SONUÇ'!$B$6:$H$1027,6,0))</f>
        <v/>
      </c>
      <c r="G232" s="45" t="str">
        <f>IF(OR(E232="",F232="DQ", F232="DNF", F232="DNS", F232=""),"-",VLOOKUP(C232,'FERDİ SONUÇ'!$B$6:$H$1027,7,0))</f>
        <v>-</v>
      </c>
      <c r="H232" s="39"/>
    </row>
    <row r="233" spans="1:8" ht="12.75" customHeight="1" x14ac:dyDescent="0.2">
      <c r="A233" s="46"/>
      <c r="B233" s="48"/>
      <c r="C233" s="64" t="str">
        <f>IF(A230="","",INDEX('TAKIM KAYIT'!$C$6:$C$365,MATCH(C230,'TAKIM KAYIT'!$C$6:$C$365,0)+3))</f>
        <v/>
      </c>
      <c r="D233" s="49" t="str">
        <f>IF(ISERROR(VLOOKUP($C233,'START LİSTE'!$B$6:$G$1026,2,0)),"",VLOOKUP($C233,'START LİSTE'!$B$6:$G$1026,2,0))</f>
        <v/>
      </c>
      <c r="E233" s="50" t="str">
        <f>IF(ISERROR(VLOOKUP($C233,'START LİSTE'!$B$6:$G$1026,4,0)),"",VLOOKUP($C233,'START LİSTE'!$B$6:$G$1026,4,0))</f>
        <v/>
      </c>
      <c r="F233" s="109" t="str">
        <f>IF(ISERROR(VLOOKUP($C233,'FERDİ SONUÇ'!$B$6:$H$1027,6,0)),"",VLOOKUP($C233,'FERDİ SONUÇ'!$B$6:$H$1027,6,0))</f>
        <v/>
      </c>
      <c r="G233" s="52" t="str">
        <f>IF(OR(E233="",F233="DQ", F233="DNF", F233="DNS", F233=""),"-",VLOOKUP(C233,'FERDİ SONUÇ'!$B$6:$H$1027,7,0))</f>
        <v>-</v>
      </c>
      <c r="H233" s="47"/>
    </row>
    <row r="234" spans="1:8" ht="12.75" customHeight="1" x14ac:dyDescent="0.2">
      <c r="A234" s="28"/>
      <c r="B234" s="30"/>
      <c r="C234" s="60" t="str">
        <f>IF(A236="","",INDEX('TAKIM KAYIT'!$C$6:$C$365,MATCH(C236,'TAKIM KAYIT'!$C$6:$C$365,0)-2))</f>
        <v/>
      </c>
      <c r="D234" s="32" t="str">
        <f>IF(ISERROR(VLOOKUP($C234,'START LİSTE'!$B$6:$G$1026,2,0)),"",VLOOKUP($C234,'START LİSTE'!$B$6:$G$1026,2,0))</f>
        <v/>
      </c>
      <c r="E234" s="33" t="str">
        <f>IF(ISERROR(VLOOKUP($C234,'START LİSTE'!$B$6:$G$1026,4,0)),"",VLOOKUP($C234,'START LİSTE'!$B$6:$G$1026,4,0))</f>
        <v/>
      </c>
      <c r="F234" s="107" t="str">
        <f>IF(ISERROR(VLOOKUP($C234,'FERDİ SONUÇ'!$B$6:$H$1027,6,0)),"",VLOOKUP($C234,'FERDİ SONUÇ'!$B$6:$H$1027,6,0))</f>
        <v/>
      </c>
      <c r="G234" s="35" t="str">
        <f>IF(OR(E234="",F234="DQ", F234="DNF", F234="DNS", F234=""),"-",VLOOKUP(C234,'FERDİ SONUÇ'!$B$6:$H$1027,7,0))</f>
        <v>-</v>
      </c>
      <c r="H234" s="29"/>
    </row>
    <row r="235" spans="1:8" ht="12.75" customHeight="1" x14ac:dyDescent="0.2">
      <c r="A235" s="38"/>
      <c r="B235" s="40"/>
      <c r="C235" s="62" t="str">
        <f>IF(A236="","",INDEX('TAKIM KAYIT'!$C$6:$C$365,MATCH(C236,'TAKIM KAYIT'!$C$6:$C$365,0)-1))</f>
        <v/>
      </c>
      <c r="D235" s="42" t="str">
        <f>IF(ISERROR(VLOOKUP($C235,'START LİSTE'!$B$6:$G$1026,2,0)),"",VLOOKUP($C235,'START LİSTE'!$B$6:$G$1026,2,0))</f>
        <v/>
      </c>
      <c r="E235" s="43" t="str">
        <f>IF(ISERROR(VLOOKUP($C235,'START LİSTE'!$B$6:$G$1026,4,0)),"",VLOOKUP($C235,'START LİSTE'!$B$6:$G$1026,4,0))</f>
        <v/>
      </c>
      <c r="F235" s="108" t="str">
        <f>IF(ISERROR(VLOOKUP($C235,'FERDİ SONUÇ'!$B$6:$H$1027,6,0)),"",VLOOKUP($C235,'FERDİ SONUÇ'!$B$6:$H$1027,6,0))</f>
        <v/>
      </c>
      <c r="G235" s="45" t="str">
        <f>IF(OR(E235="",F235="DQ", F235="DNF", F235="DNS", F235=""),"-",VLOOKUP(C235,'FERDİ SONUÇ'!$B$6:$H$1027,7,0))</f>
        <v>-</v>
      </c>
      <c r="H235" s="39"/>
    </row>
    <row r="236" spans="1:8" ht="12.75" customHeight="1" x14ac:dyDescent="0.2">
      <c r="A236" s="67" t="str">
        <f>IF(ISERROR(SMALL('TAKIM KAYIT'!$A$6:$A$365,39)),"",SMALL('TAKIM KAYIT'!$A$6:$A$365,39))</f>
        <v/>
      </c>
      <c r="B236" s="40" t="str">
        <f>IF(A236="","",VLOOKUP(A236,'TAKIM KAYIT'!$A$6:$J$365,2,FALSE))</f>
        <v/>
      </c>
      <c r="C236" s="62" t="str">
        <f>IF(A236="","",VLOOKUP(A236,'TAKIM KAYIT'!$A$6:$J$365,3,FALSE))</f>
        <v/>
      </c>
      <c r="D236" s="42" t="str">
        <f>IF(ISERROR(VLOOKUP($C236,'START LİSTE'!$B$6:$G$1026,2,0)),"",VLOOKUP($C236,'START LİSTE'!$B$6:$G$1026,2,0))</f>
        <v/>
      </c>
      <c r="E236" s="43" t="str">
        <f>IF(ISERROR(VLOOKUP($C236,'START LİSTE'!$B$6:$G$1026,4,0)),"",VLOOKUP($C236,'START LİSTE'!$B$6:$G$1026,4,0))</f>
        <v/>
      </c>
      <c r="F236" s="108" t="str">
        <f>IF(ISERROR(VLOOKUP($C236,'FERDİ SONUÇ'!$B$6:$H$1027,6,0)),"",VLOOKUP($C236,'FERDİ SONUÇ'!$B$6:$H$1027,6,0))</f>
        <v/>
      </c>
      <c r="G236" s="45" t="str">
        <f>IF(OR(E236="",F236="DQ", F236="DNF", F236="DNS", F236=""),"-",VLOOKUP(C236,'FERDİ SONUÇ'!$B$6:$H$1027,7,0))</f>
        <v>-</v>
      </c>
      <c r="H236" s="58" t="str">
        <f>IF(A236="","",VLOOKUP(A236,'TAKIM KAYIT'!$A$6:$K$365,10,FALSE))</f>
        <v/>
      </c>
    </row>
    <row r="237" spans="1:8" ht="12.75" customHeight="1" x14ac:dyDescent="0.2">
      <c r="A237" s="38"/>
      <c r="B237" s="40"/>
      <c r="C237" s="62" t="str">
        <f>IF(A236="","",INDEX('TAKIM KAYIT'!$C$6:$C$365,MATCH(C236,'TAKIM KAYIT'!$C$6:$C$365,0)+1))</f>
        <v/>
      </c>
      <c r="D237" s="42" t="str">
        <f>IF(ISERROR(VLOOKUP($C237,'START LİSTE'!$B$6:$G$1026,2,0)),"",VLOOKUP($C237,'START LİSTE'!$B$6:$G$1026,2,0))</f>
        <v/>
      </c>
      <c r="E237" s="43" t="str">
        <f>IF(ISERROR(VLOOKUP($C237,'START LİSTE'!$B$6:$G$1026,4,0)),"",VLOOKUP($C237,'START LİSTE'!$B$6:$G$1026,4,0))</f>
        <v/>
      </c>
      <c r="F237" s="108" t="str">
        <f>IF(ISERROR(VLOOKUP($C237,'FERDİ SONUÇ'!$B$6:$H$1027,6,0)),"",VLOOKUP($C237,'FERDİ SONUÇ'!$B$6:$H$1027,6,0))</f>
        <v/>
      </c>
      <c r="G237" s="45" t="str">
        <f>IF(OR(E237="",F237="DQ", F237="DNF", F237="DNS", F237=""),"-",VLOOKUP(C237,'FERDİ SONUÇ'!$B$6:$H$1027,7,0))</f>
        <v>-</v>
      </c>
      <c r="H237" s="39"/>
    </row>
    <row r="238" spans="1:8" ht="12.75" customHeight="1" x14ac:dyDescent="0.2">
      <c r="A238" s="38"/>
      <c r="B238" s="40"/>
      <c r="C238" s="62" t="str">
        <f>IF(A236="","",INDEX('TAKIM KAYIT'!$C$6:$C$365,MATCH(C236,'TAKIM KAYIT'!$C$6:$C$365,0)+2))</f>
        <v/>
      </c>
      <c r="D238" s="42" t="str">
        <f>IF(ISERROR(VLOOKUP($C238,'START LİSTE'!$B$6:$G$1026,2,0)),"",VLOOKUP($C238,'START LİSTE'!$B$6:$G$1026,2,0))</f>
        <v/>
      </c>
      <c r="E238" s="43" t="str">
        <f>IF(ISERROR(VLOOKUP($C238,'START LİSTE'!$B$6:$G$1026,4,0)),"",VLOOKUP($C238,'START LİSTE'!$B$6:$G$1026,4,0))</f>
        <v/>
      </c>
      <c r="F238" s="108" t="str">
        <f>IF(ISERROR(VLOOKUP($C238,'FERDİ SONUÇ'!$B$6:$H$1027,6,0)),"",VLOOKUP($C238,'FERDİ SONUÇ'!$B$6:$H$1027,6,0))</f>
        <v/>
      </c>
      <c r="G238" s="45" t="str">
        <f>IF(OR(E238="",F238="DQ", F238="DNF", F238="DNS", F238=""),"-",VLOOKUP(C238,'FERDİ SONUÇ'!$B$6:$H$1027,7,0))</f>
        <v>-</v>
      </c>
      <c r="H238" s="39"/>
    </row>
    <row r="239" spans="1:8" ht="12.75" customHeight="1" x14ac:dyDescent="0.2">
      <c r="A239" s="46"/>
      <c r="B239" s="48"/>
      <c r="C239" s="64" t="str">
        <f>IF(A236="","",INDEX('TAKIM KAYIT'!$C$6:$C$365,MATCH(C236,'TAKIM KAYIT'!$C$6:$C$365,0)+3))</f>
        <v/>
      </c>
      <c r="D239" s="49" t="str">
        <f>IF(ISERROR(VLOOKUP($C239,'START LİSTE'!$B$6:$G$1026,2,0)),"",VLOOKUP($C239,'START LİSTE'!$B$6:$G$1026,2,0))</f>
        <v/>
      </c>
      <c r="E239" s="50" t="str">
        <f>IF(ISERROR(VLOOKUP($C239,'START LİSTE'!$B$6:$G$1026,4,0)),"",VLOOKUP($C239,'START LİSTE'!$B$6:$G$1026,4,0))</f>
        <v/>
      </c>
      <c r="F239" s="109" t="str">
        <f>IF(ISERROR(VLOOKUP($C239,'FERDİ SONUÇ'!$B$6:$H$1027,6,0)),"",VLOOKUP($C239,'FERDİ SONUÇ'!$B$6:$H$1027,6,0))</f>
        <v/>
      </c>
      <c r="G239" s="52" t="str">
        <f>IF(OR(E239="",F239="DQ", F239="DNF", F239="DNS", F239=""),"-",VLOOKUP(C239,'FERDİ SONUÇ'!$B$6:$H$1027,7,0))</f>
        <v>-</v>
      </c>
      <c r="H239" s="47"/>
    </row>
    <row r="240" spans="1:8" ht="12.75" customHeight="1" x14ac:dyDescent="0.2">
      <c r="A240" s="28"/>
      <c r="B240" s="30"/>
      <c r="C240" s="60" t="str">
        <f>IF(A242="","",INDEX('TAKIM KAYIT'!$C$6:$C$365,MATCH(C242,'TAKIM KAYIT'!$C$6:$C$365,0)-2))</f>
        <v/>
      </c>
      <c r="D240" s="32" t="str">
        <f>IF(ISERROR(VLOOKUP($C240,'START LİSTE'!$B$6:$G$1026,2,0)),"",VLOOKUP($C240,'START LİSTE'!$B$6:$G$1026,2,0))</f>
        <v/>
      </c>
      <c r="E240" s="33" t="str">
        <f>IF(ISERROR(VLOOKUP($C240,'START LİSTE'!$B$6:$G$1026,4,0)),"",VLOOKUP($C240,'START LİSTE'!$B$6:$G$1026,4,0))</f>
        <v/>
      </c>
      <c r="F240" s="107" t="str">
        <f>IF(ISERROR(VLOOKUP($C240,'FERDİ SONUÇ'!$B$6:$H$1027,6,0)),"",VLOOKUP($C240,'FERDİ SONUÇ'!$B$6:$H$1027,6,0))</f>
        <v/>
      </c>
      <c r="G240" s="35" t="str">
        <f>IF(OR(E240="",F240="DQ", F240="DNF", F240="DNS", F240=""),"-",VLOOKUP(C240,'FERDİ SONUÇ'!$B$6:$H$1027,7,0))</f>
        <v>-</v>
      </c>
      <c r="H240" s="29"/>
    </row>
    <row r="241" spans="1:8" ht="12.75" customHeight="1" x14ac:dyDescent="0.2">
      <c r="A241" s="38"/>
      <c r="B241" s="40"/>
      <c r="C241" s="62" t="str">
        <f>IF(A242="","",INDEX('TAKIM KAYIT'!$C$6:$C$365,MATCH(C242,'TAKIM KAYIT'!$C$6:$C$365,0)-1))</f>
        <v/>
      </c>
      <c r="D241" s="42" t="str">
        <f>IF(ISERROR(VLOOKUP($C241,'START LİSTE'!$B$6:$G$1026,2,0)),"",VLOOKUP($C241,'START LİSTE'!$B$6:$G$1026,2,0))</f>
        <v/>
      </c>
      <c r="E241" s="43" t="str">
        <f>IF(ISERROR(VLOOKUP($C241,'START LİSTE'!$B$6:$G$1026,4,0)),"",VLOOKUP($C241,'START LİSTE'!$B$6:$G$1026,4,0))</f>
        <v/>
      </c>
      <c r="F241" s="108" t="str">
        <f>IF(ISERROR(VLOOKUP($C241,'FERDİ SONUÇ'!$B$6:$H$1027,6,0)),"",VLOOKUP($C241,'FERDİ SONUÇ'!$B$6:$H$1027,6,0))</f>
        <v/>
      </c>
      <c r="G241" s="45" t="str">
        <f>IF(OR(E241="",F241="DQ", F241="DNF", F241="DNS", F241=""),"-",VLOOKUP(C241,'FERDİ SONUÇ'!$B$6:$H$1027,7,0))</f>
        <v>-</v>
      </c>
      <c r="H241" s="39"/>
    </row>
    <row r="242" spans="1:8" ht="12.75" customHeight="1" x14ac:dyDescent="0.2">
      <c r="A242" s="67" t="str">
        <f>IF(ISERROR(SMALL('TAKIM KAYIT'!$A$6:$A$365,40)),"",SMALL('TAKIM KAYIT'!$A$6:$A$365,40))</f>
        <v/>
      </c>
      <c r="B242" s="40" t="str">
        <f>IF(A242="","",VLOOKUP(A242,'TAKIM KAYIT'!$A$6:$J$365,2,FALSE))</f>
        <v/>
      </c>
      <c r="C242" s="62" t="str">
        <f>IF(A242="","",VLOOKUP(A242,'TAKIM KAYIT'!$A$6:$J$365,3,FALSE))</f>
        <v/>
      </c>
      <c r="D242" s="42" t="str">
        <f>IF(ISERROR(VLOOKUP($C242,'START LİSTE'!$B$6:$G$1026,2,0)),"",VLOOKUP($C242,'START LİSTE'!$B$6:$G$1026,2,0))</f>
        <v/>
      </c>
      <c r="E242" s="43" t="str">
        <f>IF(ISERROR(VLOOKUP($C242,'START LİSTE'!$B$6:$G$1026,4,0)),"",VLOOKUP($C242,'START LİSTE'!$B$6:$G$1026,4,0))</f>
        <v/>
      </c>
      <c r="F242" s="108" t="str">
        <f>IF(ISERROR(VLOOKUP($C242,'FERDİ SONUÇ'!$B$6:$H$1027,6,0)),"",VLOOKUP($C242,'FERDİ SONUÇ'!$B$6:$H$1027,6,0))</f>
        <v/>
      </c>
      <c r="G242" s="45" t="str">
        <f>IF(OR(E242="",F242="DQ", F242="DNF", F242="DNS", F242=""),"-",VLOOKUP(C242,'FERDİ SONUÇ'!$B$6:$H$1027,7,0))</f>
        <v>-</v>
      </c>
      <c r="H242" s="58" t="str">
        <f>IF(A242="","",VLOOKUP(A242,'TAKIM KAYIT'!$A$6:$K$365,10,FALSE))</f>
        <v/>
      </c>
    </row>
    <row r="243" spans="1:8" ht="12.75" customHeight="1" x14ac:dyDescent="0.2">
      <c r="A243" s="38"/>
      <c r="B243" s="40"/>
      <c r="C243" s="62" t="str">
        <f>IF(A242="","",INDEX('TAKIM KAYIT'!$C$6:$C$365,MATCH(C242,'TAKIM KAYIT'!$C$6:$C$365,0)+1))</f>
        <v/>
      </c>
      <c r="D243" s="42" t="str">
        <f>IF(ISERROR(VLOOKUP($C243,'START LİSTE'!$B$6:$G$1026,2,0)),"",VLOOKUP($C243,'START LİSTE'!$B$6:$G$1026,2,0))</f>
        <v/>
      </c>
      <c r="E243" s="43" t="str">
        <f>IF(ISERROR(VLOOKUP($C243,'START LİSTE'!$B$6:$G$1026,4,0)),"",VLOOKUP($C243,'START LİSTE'!$B$6:$G$1026,4,0))</f>
        <v/>
      </c>
      <c r="F243" s="108" t="str">
        <f>IF(ISERROR(VLOOKUP($C243,'FERDİ SONUÇ'!$B$6:$H$1027,6,0)),"",VLOOKUP($C243,'FERDİ SONUÇ'!$B$6:$H$1027,6,0))</f>
        <v/>
      </c>
      <c r="G243" s="45" t="str">
        <f>IF(OR(E243="",F243="DQ", F243="DNF", F243="DNS", F243=""),"-",VLOOKUP(C243,'FERDİ SONUÇ'!$B$6:$H$1027,7,0))</f>
        <v>-</v>
      </c>
      <c r="H243" s="39"/>
    </row>
    <row r="244" spans="1:8" ht="12.75" customHeight="1" x14ac:dyDescent="0.2">
      <c r="A244" s="38"/>
      <c r="B244" s="40"/>
      <c r="C244" s="62" t="str">
        <f>IF(A242="","",INDEX('TAKIM KAYIT'!$C$6:$C$365,MATCH(C242,'TAKIM KAYIT'!$C$6:$C$365,0)+2))</f>
        <v/>
      </c>
      <c r="D244" s="42" t="str">
        <f>IF(ISERROR(VLOOKUP($C244,'START LİSTE'!$B$6:$G$1026,2,0)),"",VLOOKUP($C244,'START LİSTE'!$B$6:$G$1026,2,0))</f>
        <v/>
      </c>
      <c r="E244" s="43" t="str">
        <f>IF(ISERROR(VLOOKUP($C244,'START LİSTE'!$B$6:$G$1026,4,0)),"",VLOOKUP($C244,'START LİSTE'!$B$6:$G$1026,4,0))</f>
        <v/>
      </c>
      <c r="F244" s="108" t="str">
        <f>IF(ISERROR(VLOOKUP($C244,'FERDİ SONUÇ'!$B$6:$H$1027,6,0)),"",VLOOKUP($C244,'FERDİ SONUÇ'!$B$6:$H$1027,6,0))</f>
        <v/>
      </c>
      <c r="G244" s="45" t="str">
        <f>IF(OR(E244="",F244="DQ", F244="DNF", F244="DNS", F244=""),"-",VLOOKUP(C244,'FERDİ SONUÇ'!$B$6:$H$1027,7,0))</f>
        <v>-</v>
      </c>
      <c r="H244" s="39"/>
    </row>
    <row r="245" spans="1:8" ht="12.75" customHeight="1" x14ac:dyDescent="0.2">
      <c r="A245" s="46"/>
      <c r="B245" s="48"/>
      <c r="C245" s="64" t="str">
        <f>IF(A242="","",INDEX('TAKIM KAYIT'!$C$6:$C$365,MATCH(C242,'TAKIM KAYIT'!$C$6:$C$365,0)+3))</f>
        <v/>
      </c>
      <c r="D245" s="49" t="str">
        <f>IF(ISERROR(VLOOKUP($C245,'START LİSTE'!$B$6:$G$1026,2,0)),"",VLOOKUP($C245,'START LİSTE'!$B$6:$G$1026,2,0))</f>
        <v/>
      </c>
      <c r="E245" s="50" t="str">
        <f>IF(ISERROR(VLOOKUP($C245,'START LİSTE'!$B$6:$G$1026,4,0)),"",VLOOKUP($C245,'START LİSTE'!$B$6:$G$1026,4,0))</f>
        <v/>
      </c>
      <c r="F245" s="109" t="str">
        <f>IF(ISERROR(VLOOKUP($C245,'FERDİ SONUÇ'!$B$6:$H$1027,6,0)),"",VLOOKUP($C245,'FERDİ SONUÇ'!$B$6:$H$1027,6,0))</f>
        <v/>
      </c>
      <c r="G245" s="52" t="str">
        <f>IF(OR(E245="",F245="DQ", F245="DNF", F245="DNS", F245=""),"-",VLOOKUP(C245,'FERDİ SONUÇ'!$B$6:$H$1027,7,0))</f>
        <v>-</v>
      </c>
      <c r="H245" s="47"/>
    </row>
    <row r="246" spans="1:8" ht="12.75" customHeight="1" x14ac:dyDescent="0.2">
      <c r="A246" s="28"/>
      <c r="B246" s="30"/>
      <c r="C246" s="60" t="str">
        <f>IF(A248="","",INDEX('TAKIM KAYIT'!$C$6:$C$365,MATCH(C248,'TAKIM KAYIT'!$C$6:$C$365,0)-2))</f>
        <v/>
      </c>
      <c r="D246" s="32" t="str">
        <f>IF(ISERROR(VLOOKUP($C246,'START LİSTE'!$B$6:$G$1026,2,0)),"",VLOOKUP($C246,'START LİSTE'!$B$6:$G$1026,2,0))</f>
        <v/>
      </c>
      <c r="E246" s="33" t="str">
        <f>IF(ISERROR(VLOOKUP($C246,'START LİSTE'!$B$6:$G$1026,4,0)),"",VLOOKUP($C246,'START LİSTE'!$B$6:$G$1026,4,0))</f>
        <v/>
      </c>
      <c r="F246" s="107" t="str">
        <f>IF(ISERROR(VLOOKUP($C246,'FERDİ SONUÇ'!$B$6:$H$1027,6,0)),"",VLOOKUP($C246,'FERDİ SONUÇ'!$B$6:$H$1027,6,0))</f>
        <v/>
      </c>
      <c r="G246" s="35" t="str">
        <f>IF(OR(E246="",F246="DQ", F246="DNF", F246="DNS", F246=""),"-",VLOOKUP(C246,'FERDİ SONUÇ'!$B$6:$H$1027,7,0))</f>
        <v>-</v>
      </c>
      <c r="H246" s="29"/>
    </row>
    <row r="247" spans="1:8" ht="12.75" customHeight="1" x14ac:dyDescent="0.2">
      <c r="A247" s="38"/>
      <c r="B247" s="40"/>
      <c r="C247" s="62" t="str">
        <f>IF(A248="","",INDEX('TAKIM KAYIT'!$C$6:$C$365,MATCH(C248,'TAKIM KAYIT'!$C$6:$C$365,0)-1))</f>
        <v/>
      </c>
      <c r="D247" s="42" t="str">
        <f>IF(ISERROR(VLOOKUP($C247,'START LİSTE'!$B$6:$G$1026,2,0)),"",VLOOKUP($C247,'START LİSTE'!$B$6:$G$1026,2,0))</f>
        <v/>
      </c>
      <c r="E247" s="43" t="str">
        <f>IF(ISERROR(VLOOKUP($C247,'START LİSTE'!$B$6:$G$1026,4,0)),"",VLOOKUP($C247,'START LİSTE'!$B$6:$G$1026,4,0))</f>
        <v/>
      </c>
      <c r="F247" s="108" t="str">
        <f>IF(ISERROR(VLOOKUP($C247,'FERDİ SONUÇ'!$B$6:$H$1027,6,0)),"",VLOOKUP($C247,'FERDİ SONUÇ'!$B$6:$H$1027,6,0))</f>
        <v/>
      </c>
      <c r="G247" s="45" t="str">
        <f>IF(OR(E247="",F247="DQ", F247="DNF", F247="DNS", F247=""),"-",VLOOKUP(C247,'FERDİ SONUÇ'!$B$6:$H$1027,7,0))</f>
        <v>-</v>
      </c>
      <c r="H247" s="39"/>
    </row>
    <row r="248" spans="1:8" ht="12.75" customHeight="1" x14ac:dyDescent="0.2">
      <c r="A248" s="67" t="str">
        <f>IF(ISERROR(SMALL('TAKIM KAYIT'!$A$6:$A$365,41)),"",SMALL('TAKIM KAYIT'!$A$6:$A$365,41))</f>
        <v/>
      </c>
      <c r="B248" s="40" t="str">
        <f>IF(A248="","",VLOOKUP(A248,'TAKIM KAYIT'!$A$6:$J$365,2,FALSE))</f>
        <v/>
      </c>
      <c r="C248" s="62" t="str">
        <f>IF(A248="","",VLOOKUP(A248,'TAKIM KAYIT'!$A$6:$J$365,3,FALSE))</f>
        <v/>
      </c>
      <c r="D248" s="42" t="str">
        <f>IF(ISERROR(VLOOKUP($C248,'START LİSTE'!$B$6:$G$1026,2,0)),"",VLOOKUP($C248,'START LİSTE'!$B$6:$G$1026,2,0))</f>
        <v/>
      </c>
      <c r="E248" s="43" t="str">
        <f>IF(ISERROR(VLOOKUP($C248,'START LİSTE'!$B$6:$G$1026,4,0)),"",VLOOKUP($C248,'START LİSTE'!$B$6:$G$1026,4,0))</f>
        <v/>
      </c>
      <c r="F248" s="108" t="str">
        <f>IF(ISERROR(VLOOKUP($C248,'FERDİ SONUÇ'!$B$6:$H$1027,6,0)),"",VLOOKUP($C248,'FERDİ SONUÇ'!$B$6:$H$1027,6,0))</f>
        <v/>
      </c>
      <c r="G248" s="45" t="str">
        <f>IF(OR(E248="",F248="DQ", F248="DNF", F248="DNS", F248=""),"-",VLOOKUP(C248,'FERDİ SONUÇ'!$B$6:$H$1027,7,0))</f>
        <v>-</v>
      </c>
      <c r="H248" s="58" t="str">
        <f>IF(A248="","",VLOOKUP(A248,'TAKIM KAYIT'!$A$6:$K$365,10,FALSE))</f>
        <v/>
      </c>
    </row>
    <row r="249" spans="1:8" ht="12.75" customHeight="1" x14ac:dyDescent="0.2">
      <c r="A249" s="38"/>
      <c r="B249" s="40"/>
      <c r="C249" s="62" t="str">
        <f>IF(A248="","",INDEX('TAKIM KAYIT'!$C$6:$C$365,MATCH(C248,'TAKIM KAYIT'!$C$6:$C$365,0)+1))</f>
        <v/>
      </c>
      <c r="D249" s="42" t="str">
        <f>IF(ISERROR(VLOOKUP($C249,'START LİSTE'!$B$6:$G$1026,2,0)),"",VLOOKUP($C249,'START LİSTE'!$B$6:$G$1026,2,0))</f>
        <v/>
      </c>
      <c r="E249" s="43" t="str">
        <f>IF(ISERROR(VLOOKUP($C249,'START LİSTE'!$B$6:$G$1026,4,0)),"",VLOOKUP($C249,'START LİSTE'!$B$6:$G$1026,4,0))</f>
        <v/>
      </c>
      <c r="F249" s="108" t="str">
        <f>IF(ISERROR(VLOOKUP($C249,'FERDİ SONUÇ'!$B$6:$H$1027,6,0)),"",VLOOKUP($C249,'FERDİ SONUÇ'!$B$6:$H$1027,6,0))</f>
        <v/>
      </c>
      <c r="G249" s="45" t="str">
        <f>IF(OR(E249="",F249="DQ", F249="DNF", F249="DNS", F249=""),"-",VLOOKUP(C249,'FERDİ SONUÇ'!$B$6:$H$1027,7,0))</f>
        <v>-</v>
      </c>
      <c r="H249" s="39"/>
    </row>
    <row r="250" spans="1:8" ht="12.75" customHeight="1" x14ac:dyDescent="0.2">
      <c r="A250" s="38"/>
      <c r="B250" s="40"/>
      <c r="C250" s="62" t="str">
        <f>IF(A248="","",INDEX('TAKIM KAYIT'!$C$6:$C$365,MATCH(C248,'TAKIM KAYIT'!$C$6:$C$365,0)+2))</f>
        <v/>
      </c>
      <c r="D250" s="42" t="str">
        <f>IF(ISERROR(VLOOKUP($C250,'START LİSTE'!$B$6:$G$1026,2,0)),"",VLOOKUP($C250,'START LİSTE'!$B$6:$G$1026,2,0))</f>
        <v/>
      </c>
      <c r="E250" s="43" t="str">
        <f>IF(ISERROR(VLOOKUP($C250,'START LİSTE'!$B$6:$G$1026,4,0)),"",VLOOKUP($C250,'START LİSTE'!$B$6:$G$1026,4,0))</f>
        <v/>
      </c>
      <c r="F250" s="108" t="str">
        <f>IF(ISERROR(VLOOKUP($C250,'FERDİ SONUÇ'!$B$6:$H$1027,6,0)),"",VLOOKUP($C250,'FERDİ SONUÇ'!$B$6:$H$1027,6,0))</f>
        <v/>
      </c>
      <c r="G250" s="45" t="str">
        <f>IF(OR(E250="",F250="DQ", F250="DNF", F250="DNS", F250=""),"-",VLOOKUP(C250,'FERDİ SONUÇ'!$B$6:$H$1027,7,0))</f>
        <v>-</v>
      </c>
      <c r="H250" s="39"/>
    </row>
    <row r="251" spans="1:8" ht="12.75" customHeight="1" x14ac:dyDescent="0.2">
      <c r="A251" s="46"/>
      <c r="B251" s="48"/>
      <c r="C251" s="64" t="str">
        <f>IF(A248="","",INDEX('TAKIM KAYIT'!$C$6:$C$365,MATCH(C248,'TAKIM KAYIT'!$C$6:$C$365,0)+3))</f>
        <v/>
      </c>
      <c r="D251" s="49" t="str">
        <f>IF(ISERROR(VLOOKUP($C251,'START LİSTE'!$B$6:$G$1026,2,0)),"",VLOOKUP($C251,'START LİSTE'!$B$6:$G$1026,2,0))</f>
        <v/>
      </c>
      <c r="E251" s="50" t="str">
        <f>IF(ISERROR(VLOOKUP($C251,'START LİSTE'!$B$6:$G$1026,4,0)),"",VLOOKUP($C251,'START LİSTE'!$B$6:$G$1026,4,0))</f>
        <v/>
      </c>
      <c r="F251" s="109" t="str">
        <f>IF(ISERROR(VLOOKUP($C251,'FERDİ SONUÇ'!$B$6:$H$1027,6,0)),"",VLOOKUP($C251,'FERDİ SONUÇ'!$B$6:$H$1027,6,0))</f>
        <v/>
      </c>
      <c r="G251" s="52" t="str">
        <f>IF(OR(E251="",F251="DQ", F251="DNF", F251="DNS", F251=""),"-",VLOOKUP(C251,'FERDİ SONUÇ'!$B$6:$H$1027,7,0))</f>
        <v>-</v>
      </c>
      <c r="H251" s="47"/>
    </row>
    <row r="252" spans="1:8" ht="12.75" customHeight="1" x14ac:dyDescent="0.2">
      <c r="A252" s="28"/>
      <c r="B252" s="30"/>
      <c r="C252" s="60" t="str">
        <f>IF(A254="","",INDEX('TAKIM KAYIT'!$C$6:$C$365,MATCH(C254,'TAKIM KAYIT'!$C$6:$C$365,0)-2))</f>
        <v/>
      </c>
      <c r="D252" s="32" t="str">
        <f>IF(ISERROR(VLOOKUP($C252,'START LİSTE'!$B$6:$G$1026,2,0)),"",VLOOKUP($C252,'START LİSTE'!$B$6:$G$1026,2,0))</f>
        <v/>
      </c>
      <c r="E252" s="33" t="str">
        <f>IF(ISERROR(VLOOKUP($C252,'START LİSTE'!$B$6:$G$1026,4,0)),"",VLOOKUP($C252,'START LİSTE'!$B$6:$G$1026,4,0))</f>
        <v/>
      </c>
      <c r="F252" s="107" t="str">
        <f>IF(ISERROR(VLOOKUP($C252,'FERDİ SONUÇ'!$B$6:$H$1027,6,0)),"",VLOOKUP($C252,'FERDİ SONUÇ'!$B$6:$H$1027,6,0))</f>
        <v/>
      </c>
      <c r="G252" s="35" t="str">
        <f>IF(OR(E252="",F252="DQ", F252="DNF", F252="DNS", F252=""),"-",VLOOKUP(C252,'FERDİ SONUÇ'!$B$6:$H$1027,7,0))</f>
        <v>-</v>
      </c>
      <c r="H252" s="29"/>
    </row>
    <row r="253" spans="1:8" ht="12.75" customHeight="1" x14ac:dyDescent="0.2">
      <c r="A253" s="38"/>
      <c r="B253" s="40"/>
      <c r="C253" s="62" t="str">
        <f>IF(A254="","",INDEX('TAKIM KAYIT'!$C$6:$C$365,MATCH(C254,'TAKIM KAYIT'!$C$6:$C$365,0)-1))</f>
        <v/>
      </c>
      <c r="D253" s="42" t="str">
        <f>IF(ISERROR(VLOOKUP($C253,'START LİSTE'!$B$6:$G$1026,2,0)),"",VLOOKUP($C253,'START LİSTE'!$B$6:$G$1026,2,0))</f>
        <v/>
      </c>
      <c r="E253" s="43" t="str">
        <f>IF(ISERROR(VLOOKUP($C253,'START LİSTE'!$B$6:$G$1026,4,0)),"",VLOOKUP($C253,'START LİSTE'!$B$6:$G$1026,4,0))</f>
        <v/>
      </c>
      <c r="F253" s="108" t="str">
        <f>IF(ISERROR(VLOOKUP($C253,'FERDİ SONUÇ'!$B$6:$H$1027,6,0)),"",VLOOKUP($C253,'FERDİ SONUÇ'!$B$6:$H$1027,6,0))</f>
        <v/>
      </c>
      <c r="G253" s="45" t="str">
        <f>IF(OR(E253="",F253="DQ", F253="DNF", F253="DNS", F253=""),"-",VLOOKUP(C253,'FERDİ SONUÇ'!$B$6:$H$1027,7,0))</f>
        <v>-</v>
      </c>
      <c r="H253" s="39"/>
    </row>
    <row r="254" spans="1:8" ht="12.75" customHeight="1" x14ac:dyDescent="0.2">
      <c r="A254" s="67" t="str">
        <f>IF(ISERROR(SMALL('TAKIM KAYIT'!$A$6:$A$365,42)),"",SMALL('TAKIM KAYIT'!$A$6:$A$365,42))</f>
        <v/>
      </c>
      <c r="B254" s="40" t="str">
        <f>IF(A254="","",VLOOKUP(A254,'TAKIM KAYIT'!$A$6:$J$365,2,FALSE))</f>
        <v/>
      </c>
      <c r="C254" s="62" t="str">
        <f>IF(A254="","",VLOOKUP(A254,'TAKIM KAYIT'!$A$6:$J$365,3,FALSE))</f>
        <v/>
      </c>
      <c r="D254" s="42" t="str">
        <f>IF(ISERROR(VLOOKUP($C254,'START LİSTE'!$B$6:$G$1026,2,0)),"",VLOOKUP($C254,'START LİSTE'!$B$6:$G$1026,2,0))</f>
        <v/>
      </c>
      <c r="E254" s="43" t="str">
        <f>IF(ISERROR(VLOOKUP($C254,'START LİSTE'!$B$6:$G$1026,4,0)),"",VLOOKUP($C254,'START LİSTE'!$B$6:$G$1026,4,0))</f>
        <v/>
      </c>
      <c r="F254" s="108" t="str">
        <f>IF(ISERROR(VLOOKUP($C254,'FERDİ SONUÇ'!$B$6:$H$1027,6,0)),"",VLOOKUP($C254,'FERDİ SONUÇ'!$B$6:$H$1027,6,0))</f>
        <v/>
      </c>
      <c r="G254" s="45" t="str">
        <f>IF(OR(E254="",F254="DQ", F254="DNF", F254="DNS", F254=""),"-",VLOOKUP(C254,'FERDİ SONUÇ'!$B$6:$H$1027,7,0))</f>
        <v>-</v>
      </c>
      <c r="H254" s="58" t="str">
        <f>IF(A254="","",VLOOKUP(A254,'TAKIM KAYIT'!$A$6:$K$365,10,FALSE))</f>
        <v/>
      </c>
    </row>
    <row r="255" spans="1:8" ht="12.75" customHeight="1" x14ac:dyDescent="0.2">
      <c r="A255" s="38"/>
      <c r="B255" s="40"/>
      <c r="C255" s="62" t="str">
        <f>IF(A254="","",INDEX('TAKIM KAYIT'!$C$6:$C$365,MATCH(C254,'TAKIM KAYIT'!$C$6:$C$365,0)+1))</f>
        <v/>
      </c>
      <c r="D255" s="42" t="str">
        <f>IF(ISERROR(VLOOKUP($C255,'START LİSTE'!$B$6:$G$1026,2,0)),"",VLOOKUP($C255,'START LİSTE'!$B$6:$G$1026,2,0))</f>
        <v/>
      </c>
      <c r="E255" s="43" t="str">
        <f>IF(ISERROR(VLOOKUP($C255,'START LİSTE'!$B$6:$G$1026,4,0)),"",VLOOKUP($C255,'START LİSTE'!$B$6:$G$1026,4,0))</f>
        <v/>
      </c>
      <c r="F255" s="108" t="str">
        <f>IF(ISERROR(VLOOKUP($C255,'FERDİ SONUÇ'!$B$6:$H$1027,6,0)),"",VLOOKUP($C255,'FERDİ SONUÇ'!$B$6:$H$1027,6,0))</f>
        <v/>
      </c>
      <c r="G255" s="45" t="str">
        <f>IF(OR(E255="",F255="DQ", F255="DNF", F255="DNS", F255=""),"-",VLOOKUP(C255,'FERDİ SONUÇ'!$B$6:$H$1027,7,0))</f>
        <v>-</v>
      </c>
      <c r="H255" s="39"/>
    </row>
    <row r="256" spans="1:8" ht="12.75" customHeight="1" x14ac:dyDescent="0.2">
      <c r="A256" s="38"/>
      <c r="B256" s="40"/>
      <c r="C256" s="62" t="str">
        <f>IF(A254="","",INDEX('TAKIM KAYIT'!$C$6:$C$365,MATCH(C254,'TAKIM KAYIT'!$C$6:$C$365,0)+2))</f>
        <v/>
      </c>
      <c r="D256" s="42" t="str">
        <f>IF(ISERROR(VLOOKUP($C256,'START LİSTE'!$B$6:$G$1026,2,0)),"",VLOOKUP($C256,'START LİSTE'!$B$6:$G$1026,2,0))</f>
        <v/>
      </c>
      <c r="E256" s="43" t="str">
        <f>IF(ISERROR(VLOOKUP($C256,'START LİSTE'!$B$6:$G$1026,4,0)),"",VLOOKUP($C256,'START LİSTE'!$B$6:$G$1026,4,0))</f>
        <v/>
      </c>
      <c r="F256" s="108" t="str">
        <f>IF(ISERROR(VLOOKUP($C256,'FERDİ SONUÇ'!$B$6:$H$1027,6,0)),"",VLOOKUP($C256,'FERDİ SONUÇ'!$B$6:$H$1027,6,0))</f>
        <v/>
      </c>
      <c r="G256" s="45" t="str">
        <f>IF(OR(E256="",F256="DQ", F256="DNF", F256="DNS", F256=""),"-",VLOOKUP(C256,'FERDİ SONUÇ'!$B$6:$H$1027,7,0))</f>
        <v>-</v>
      </c>
      <c r="H256" s="39"/>
    </row>
    <row r="257" spans="1:8" ht="12.75" customHeight="1" x14ac:dyDescent="0.2">
      <c r="A257" s="46"/>
      <c r="B257" s="48"/>
      <c r="C257" s="64" t="str">
        <f>IF(A254="","",INDEX('TAKIM KAYIT'!$C$6:$C$365,MATCH(C254,'TAKIM KAYIT'!$C$6:$C$365,0)+3))</f>
        <v/>
      </c>
      <c r="D257" s="49" t="str">
        <f>IF(ISERROR(VLOOKUP($C257,'START LİSTE'!$B$6:$G$1026,2,0)),"",VLOOKUP($C257,'START LİSTE'!$B$6:$G$1026,2,0))</f>
        <v/>
      </c>
      <c r="E257" s="50" t="str">
        <f>IF(ISERROR(VLOOKUP($C257,'START LİSTE'!$B$6:$G$1026,4,0)),"",VLOOKUP($C257,'START LİSTE'!$B$6:$G$1026,4,0))</f>
        <v/>
      </c>
      <c r="F257" s="109" t="str">
        <f>IF(ISERROR(VLOOKUP($C257,'FERDİ SONUÇ'!$B$6:$H$1027,6,0)),"",VLOOKUP($C257,'FERDİ SONUÇ'!$B$6:$H$1027,6,0))</f>
        <v/>
      </c>
      <c r="G257" s="52" t="str">
        <f>IF(OR(E257="",F257="DQ", F257="DNF", F257="DNS", F257=""),"-",VLOOKUP(C257,'FERDİ SONUÇ'!$B$6:$H$1027,7,0))</f>
        <v>-</v>
      </c>
      <c r="H257" s="47"/>
    </row>
    <row r="258" spans="1:8" ht="12.75" customHeight="1" x14ac:dyDescent="0.2">
      <c r="A258" s="28"/>
      <c r="B258" s="30"/>
      <c r="C258" s="60" t="str">
        <f>IF(A260="","",INDEX('TAKIM KAYIT'!$C$6:$C$365,MATCH(C260,'TAKIM KAYIT'!$C$6:$C$365,0)-2))</f>
        <v/>
      </c>
      <c r="D258" s="32" t="str">
        <f>IF(ISERROR(VLOOKUP($C258,'START LİSTE'!$B$6:$G$1026,2,0)),"",VLOOKUP($C258,'START LİSTE'!$B$6:$G$1026,2,0))</f>
        <v/>
      </c>
      <c r="E258" s="33" t="str">
        <f>IF(ISERROR(VLOOKUP($C258,'START LİSTE'!$B$6:$G$1026,4,0)),"",VLOOKUP($C258,'START LİSTE'!$B$6:$G$1026,4,0))</f>
        <v/>
      </c>
      <c r="F258" s="107" t="str">
        <f>IF(ISERROR(VLOOKUP($C258,'FERDİ SONUÇ'!$B$6:$H$1027,6,0)),"",VLOOKUP($C258,'FERDİ SONUÇ'!$B$6:$H$1027,6,0))</f>
        <v/>
      </c>
      <c r="G258" s="35" t="str">
        <f>IF(OR(E258="",F258="DQ", F258="DNF", F258="DNS", F258=""),"-",VLOOKUP(C258,'FERDİ SONUÇ'!$B$6:$H$1027,7,0))</f>
        <v>-</v>
      </c>
      <c r="H258" s="29"/>
    </row>
    <row r="259" spans="1:8" ht="12.75" customHeight="1" x14ac:dyDescent="0.2">
      <c r="A259" s="38"/>
      <c r="B259" s="40"/>
      <c r="C259" s="62" t="str">
        <f>IF(A260="","",INDEX('TAKIM KAYIT'!$C$6:$C$365,MATCH(C260,'TAKIM KAYIT'!$C$6:$C$365,0)-1))</f>
        <v/>
      </c>
      <c r="D259" s="42" t="str">
        <f>IF(ISERROR(VLOOKUP($C259,'START LİSTE'!$B$6:$G$1026,2,0)),"",VLOOKUP($C259,'START LİSTE'!$B$6:$G$1026,2,0))</f>
        <v/>
      </c>
      <c r="E259" s="43" t="str">
        <f>IF(ISERROR(VLOOKUP($C259,'START LİSTE'!$B$6:$G$1026,4,0)),"",VLOOKUP($C259,'START LİSTE'!$B$6:$G$1026,4,0))</f>
        <v/>
      </c>
      <c r="F259" s="108" t="str">
        <f>IF(ISERROR(VLOOKUP($C259,'FERDİ SONUÇ'!$B$6:$H$1027,6,0)),"",VLOOKUP($C259,'FERDİ SONUÇ'!$B$6:$H$1027,6,0))</f>
        <v/>
      </c>
      <c r="G259" s="45" t="str">
        <f>IF(OR(E259="",F259="DQ", F259="DNF", F259="DNS", F259=""),"-",VLOOKUP(C259,'FERDİ SONUÇ'!$B$6:$H$1027,7,0))</f>
        <v>-</v>
      </c>
      <c r="H259" s="39"/>
    </row>
    <row r="260" spans="1:8" ht="12.75" customHeight="1" x14ac:dyDescent="0.2">
      <c r="A260" s="67" t="str">
        <f>IF(ISERROR(SMALL('TAKIM KAYIT'!$A$6:$A$365,43)),"",SMALL('TAKIM KAYIT'!$A$6:$A$365,43))</f>
        <v/>
      </c>
      <c r="B260" s="40" t="str">
        <f>IF(A260="","",VLOOKUP(A260,'TAKIM KAYIT'!$A$6:$J$365,2,FALSE))</f>
        <v/>
      </c>
      <c r="C260" s="62" t="str">
        <f>IF(A260="","",VLOOKUP(A260,'TAKIM KAYIT'!$A$6:$J$365,3,FALSE))</f>
        <v/>
      </c>
      <c r="D260" s="42" t="str">
        <f>IF(ISERROR(VLOOKUP($C260,'START LİSTE'!$B$6:$G$1026,2,0)),"",VLOOKUP($C260,'START LİSTE'!$B$6:$G$1026,2,0))</f>
        <v/>
      </c>
      <c r="E260" s="43" t="str">
        <f>IF(ISERROR(VLOOKUP($C260,'START LİSTE'!$B$6:$G$1026,4,0)),"",VLOOKUP($C260,'START LİSTE'!$B$6:$G$1026,4,0))</f>
        <v/>
      </c>
      <c r="F260" s="108" t="str">
        <f>IF(ISERROR(VLOOKUP($C260,'FERDİ SONUÇ'!$B$6:$H$1027,6,0)),"",VLOOKUP($C260,'FERDİ SONUÇ'!$B$6:$H$1027,6,0))</f>
        <v/>
      </c>
      <c r="G260" s="45" t="str">
        <f>IF(OR(E260="",F260="DQ", F260="DNF", F260="DNS", F260=""),"-",VLOOKUP(C260,'FERDİ SONUÇ'!$B$6:$H$1027,7,0))</f>
        <v>-</v>
      </c>
      <c r="H260" s="58" t="str">
        <f>IF(A260="","",VLOOKUP(A260,'TAKIM KAYIT'!$A$6:$K$365,10,FALSE))</f>
        <v/>
      </c>
    </row>
    <row r="261" spans="1:8" ht="12.75" customHeight="1" x14ac:dyDescent="0.2">
      <c r="A261" s="38"/>
      <c r="B261" s="40"/>
      <c r="C261" s="62" t="str">
        <f>IF(A260="","",INDEX('TAKIM KAYIT'!$C$6:$C$365,MATCH(C260,'TAKIM KAYIT'!$C$6:$C$365,0)+1))</f>
        <v/>
      </c>
      <c r="D261" s="42" t="str">
        <f>IF(ISERROR(VLOOKUP($C261,'START LİSTE'!$B$6:$G$1026,2,0)),"",VLOOKUP($C261,'START LİSTE'!$B$6:$G$1026,2,0))</f>
        <v/>
      </c>
      <c r="E261" s="43" t="str">
        <f>IF(ISERROR(VLOOKUP($C261,'START LİSTE'!$B$6:$G$1026,4,0)),"",VLOOKUP($C261,'START LİSTE'!$B$6:$G$1026,4,0))</f>
        <v/>
      </c>
      <c r="F261" s="108" t="str">
        <f>IF(ISERROR(VLOOKUP($C261,'FERDİ SONUÇ'!$B$6:$H$1027,6,0)),"",VLOOKUP($C261,'FERDİ SONUÇ'!$B$6:$H$1027,6,0))</f>
        <v/>
      </c>
      <c r="G261" s="45" t="str">
        <f>IF(OR(E261="",F261="DQ", F261="DNF", F261="DNS", F261=""),"-",VLOOKUP(C261,'FERDİ SONUÇ'!$B$6:$H$1027,7,0))</f>
        <v>-</v>
      </c>
      <c r="H261" s="39"/>
    </row>
    <row r="262" spans="1:8" ht="12.75" customHeight="1" x14ac:dyDescent="0.2">
      <c r="A262" s="38"/>
      <c r="B262" s="40"/>
      <c r="C262" s="62" t="str">
        <f>IF(A260="","",INDEX('TAKIM KAYIT'!$C$6:$C$365,MATCH(C260,'TAKIM KAYIT'!$C$6:$C$365,0)+2))</f>
        <v/>
      </c>
      <c r="D262" s="42" t="str">
        <f>IF(ISERROR(VLOOKUP($C262,'START LİSTE'!$B$6:$G$1026,2,0)),"",VLOOKUP($C262,'START LİSTE'!$B$6:$G$1026,2,0))</f>
        <v/>
      </c>
      <c r="E262" s="43" t="str">
        <f>IF(ISERROR(VLOOKUP($C262,'START LİSTE'!$B$6:$G$1026,4,0)),"",VLOOKUP($C262,'START LİSTE'!$B$6:$G$1026,4,0))</f>
        <v/>
      </c>
      <c r="F262" s="108" t="str">
        <f>IF(ISERROR(VLOOKUP($C262,'FERDİ SONUÇ'!$B$6:$H$1027,6,0)),"",VLOOKUP($C262,'FERDİ SONUÇ'!$B$6:$H$1027,6,0))</f>
        <v/>
      </c>
      <c r="G262" s="45" t="str">
        <f>IF(OR(E262="",F262="DQ", F262="DNF", F262="DNS", F262=""),"-",VLOOKUP(C262,'FERDİ SONUÇ'!$B$6:$H$1027,7,0))</f>
        <v>-</v>
      </c>
      <c r="H262" s="39"/>
    </row>
    <row r="263" spans="1:8" ht="12.75" customHeight="1" x14ac:dyDescent="0.2">
      <c r="A263" s="46"/>
      <c r="B263" s="48"/>
      <c r="C263" s="64" t="str">
        <f>IF(A260="","",INDEX('TAKIM KAYIT'!$C$6:$C$365,MATCH(C260,'TAKIM KAYIT'!$C$6:$C$365,0)+3))</f>
        <v/>
      </c>
      <c r="D263" s="49" t="str">
        <f>IF(ISERROR(VLOOKUP($C263,'START LİSTE'!$B$6:$G$1026,2,0)),"",VLOOKUP($C263,'START LİSTE'!$B$6:$G$1026,2,0))</f>
        <v/>
      </c>
      <c r="E263" s="50" t="str">
        <f>IF(ISERROR(VLOOKUP($C263,'START LİSTE'!$B$6:$G$1026,4,0)),"",VLOOKUP($C263,'START LİSTE'!$B$6:$G$1026,4,0))</f>
        <v/>
      </c>
      <c r="F263" s="109" t="str">
        <f>IF(ISERROR(VLOOKUP($C263,'FERDİ SONUÇ'!$B$6:$H$1027,6,0)),"",VLOOKUP($C263,'FERDİ SONUÇ'!$B$6:$H$1027,6,0))</f>
        <v/>
      </c>
      <c r="G263" s="52" t="str">
        <f>IF(OR(E263="",F263="DQ", F263="DNF", F263="DNS", F263=""),"-",VLOOKUP(C263,'FERDİ SONUÇ'!$B$6:$H$1027,7,0))</f>
        <v>-</v>
      </c>
      <c r="H263" s="47"/>
    </row>
    <row r="264" spans="1:8" ht="12.75" customHeight="1" x14ac:dyDescent="0.2">
      <c r="A264" s="28"/>
      <c r="B264" s="30"/>
      <c r="C264" s="60" t="str">
        <f>IF(A266="","",INDEX('TAKIM KAYIT'!$C$6:$C$365,MATCH(C266,'TAKIM KAYIT'!$C$6:$C$365,0)-2))</f>
        <v/>
      </c>
      <c r="D264" s="32" t="str">
        <f>IF(ISERROR(VLOOKUP($C264,'START LİSTE'!$B$6:$G$1026,2,0)),"",VLOOKUP($C264,'START LİSTE'!$B$6:$G$1026,2,0))</f>
        <v/>
      </c>
      <c r="E264" s="33" t="str">
        <f>IF(ISERROR(VLOOKUP($C264,'START LİSTE'!$B$6:$G$1026,4,0)),"",VLOOKUP($C264,'START LİSTE'!$B$6:$G$1026,4,0))</f>
        <v/>
      </c>
      <c r="F264" s="107" t="str">
        <f>IF(ISERROR(VLOOKUP($C264,'FERDİ SONUÇ'!$B$6:$H$1027,6,0)),"",VLOOKUP($C264,'FERDİ SONUÇ'!$B$6:$H$1027,6,0))</f>
        <v/>
      </c>
      <c r="G264" s="35" t="str">
        <f>IF(OR(E264="",F264="DQ", F264="DNF", F264="DNS", F264=""),"-",VLOOKUP(C264,'FERDİ SONUÇ'!$B$6:$H$1027,7,0))</f>
        <v>-</v>
      </c>
      <c r="H264" s="29"/>
    </row>
    <row r="265" spans="1:8" ht="12.75" customHeight="1" x14ac:dyDescent="0.2">
      <c r="A265" s="38"/>
      <c r="B265" s="40"/>
      <c r="C265" s="62" t="str">
        <f>IF(A266="","",INDEX('TAKIM KAYIT'!$C$6:$C$365,MATCH(C266,'TAKIM KAYIT'!$C$6:$C$365,0)-1))</f>
        <v/>
      </c>
      <c r="D265" s="42" t="str">
        <f>IF(ISERROR(VLOOKUP($C265,'START LİSTE'!$B$6:$G$1026,2,0)),"",VLOOKUP($C265,'START LİSTE'!$B$6:$G$1026,2,0))</f>
        <v/>
      </c>
      <c r="E265" s="43" t="str">
        <f>IF(ISERROR(VLOOKUP($C265,'START LİSTE'!$B$6:$G$1026,4,0)),"",VLOOKUP($C265,'START LİSTE'!$B$6:$G$1026,4,0))</f>
        <v/>
      </c>
      <c r="F265" s="108" t="str">
        <f>IF(ISERROR(VLOOKUP($C265,'FERDİ SONUÇ'!$B$6:$H$1027,6,0)),"",VLOOKUP($C265,'FERDİ SONUÇ'!$B$6:$H$1027,6,0))</f>
        <v/>
      </c>
      <c r="G265" s="45" t="str">
        <f>IF(OR(E265="",F265="DQ", F265="DNF", F265="DNS", F265=""),"-",VLOOKUP(C265,'FERDİ SONUÇ'!$B$6:$H$1027,7,0))</f>
        <v>-</v>
      </c>
      <c r="H265" s="39"/>
    </row>
    <row r="266" spans="1:8" ht="12.75" customHeight="1" x14ac:dyDescent="0.2">
      <c r="A266" s="67" t="str">
        <f>IF(ISERROR(SMALL('TAKIM KAYIT'!$A$6:$A$365,44)),"",SMALL('TAKIM KAYIT'!$A$6:$A$365,44))</f>
        <v/>
      </c>
      <c r="B266" s="40" t="str">
        <f>IF(A266="","",VLOOKUP(A266,'TAKIM KAYIT'!$A$6:$J$365,2,FALSE))</f>
        <v/>
      </c>
      <c r="C266" s="62" t="str">
        <f>IF(A266="","",VLOOKUP(A266,'TAKIM KAYIT'!$A$6:$J$365,3,FALSE))</f>
        <v/>
      </c>
      <c r="D266" s="42" t="str">
        <f>IF(ISERROR(VLOOKUP($C266,'START LİSTE'!$B$6:$G$1026,2,0)),"",VLOOKUP($C266,'START LİSTE'!$B$6:$G$1026,2,0))</f>
        <v/>
      </c>
      <c r="E266" s="43" t="str">
        <f>IF(ISERROR(VLOOKUP($C266,'START LİSTE'!$B$6:$G$1026,4,0)),"",VLOOKUP($C266,'START LİSTE'!$B$6:$G$1026,4,0))</f>
        <v/>
      </c>
      <c r="F266" s="108" t="str">
        <f>IF(ISERROR(VLOOKUP($C266,'FERDİ SONUÇ'!$B$6:$H$1027,6,0)),"",VLOOKUP($C266,'FERDİ SONUÇ'!$B$6:$H$1027,6,0))</f>
        <v/>
      </c>
      <c r="G266" s="45" t="str">
        <f>IF(OR(E266="",F266="DQ", F266="DNF", F266="DNS", F266=""),"-",VLOOKUP(C266,'FERDİ SONUÇ'!$B$6:$H$1027,7,0))</f>
        <v>-</v>
      </c>
      <c r="H266" s="58" t="str">
        <f>IF(A266="","",VLOOKUP(A266,'TAKIM KAYIT'!$A$6:$K$365,10,FALSE))</f>
        <v/>
      </c>
    </row>
    <row r="267" spans="1:8" ht="12.75" customHeight="1" x14ac:dyDescent="0.2">
      <c r="A267" s="38"/>
      <c r="B267" s="40"/>
      <c r="C267" s="62" t="str">
        <f>IF(A266="","",INDEX('TAKIM KAYIT'!$C$6:$C$365,MATCH(C266,'TAKIM KAYIT'!$C$6:$C$365,0)+1))</f>
        <v/>
      </c>
      <c r="D267" s="42" t="str">
        <f>IF(ISERROR(VLOOKUP($C267,'START LİSTE'!$B$6:$G$1026,2,0)),"",VLOOKUP($C267,'START LİSTE'!$B$6:$G$1026,2,0))</f>
        <v/>
      </c>
      <c r="E267" s="43" t="str">
        <f>IF(ISERROR(VLOOKUP($C267,'START LİSTE'!$B$6:$G$1026,4,0)),"",VLOOKUP($C267,'START LİSTE'!$B$6:$G$1026,4,0))</f>
        <v/>
      </c>
      <c r="F267" s="108" t="str">
        <f>IF(ISERROR(VLOOKUP($C267,'FERDİ SONUÇ'!$B$6:$H$1027,6,0)),"",VLOOKUP($C267,'FERDİ SONUÇ'!$B$6:$H$1027,6,0))</f>
        <v/>
      </c>
      <c r="G267" s="45" t="str">
        <f>IF(OR(E267="",F267="DQ", F267="DNF", F267="DNS", F267=""),"-",VLOOKUP(C267,'FERDİ SONUÇ'!$B$6:$H$1027,7,0))</f>
        <v>-</v>
      </c>
      <c r="H267" s="39"/>
    </row>
    <row r="268" spans="1:8" ht="12.75" customHeight="1" x14ac:dyDescent="0.2">
      <c r="A268" s="38"/>
      <c r="B268" s="40"/>
      <c r="C268" s="62" t="str">
        <f>IF(A266="","",INDEX('TAKIM KAYIT'!$C$6:$C$365,MATCH(C266,'TAKIM KAYIT'!$C$6:$C$365,0)+2))</f>
        <v/>
      </c>
      <c r="D268" s="42" t="str">
        <f>IF(ISERROR(VLOOKUP($C268,'START LİSTE'!$B$6:$G$1026,2,0)),"",VLOOKUP($C268,'START LİSTE'!$B$6:$G$1026,2,0))</f>
        <v/>
      </c>
      <c r="E268" s="43" t="str">
        <f>IF(ISERROR(VLOOKUP($C268,'START LİSTE'!$B$6:$G$1026,4,0)),"",VLOOKUP($C268,'START LİSTE'!$B$6:$G$1026,4,0))</f>
        <v/>
      </c>
      <c r="F268" s="108" t="str">
        <f>IF(ISERROR(VLOOKUP($C268,'FERDİ SONUÇ'!$B$6:$H$1027,6,0)),"",VLOOKUP($C268,'FERDİ SONUÇ'!$B$6:$H$1027,6,0))</f>
        <v/>
      </c>
      <c r="G268" s="45" t="str">
        <f>IF(OR(E268="",F268="DQ", F268="DNF", F268="DNS", F268=""),"-",VLOOKUP(C268,'FERDİ SONUÇ'!$B$6:$H$1027,7,0))</f>
        <v>-</v>
      </c>
      <c r="H268" s="39"/>
    </row>
    <row r="269" spans="1:8" ht="12.75" customHeight="1" x14ac:dyDescent="0.2">
      <c r="A269" s="46"/>
      <c r="B269" s="48"/>
      <c r="C269" s="64" t="str">
        <f>IF(A266="","",INDEX('TAKIM KAYIT'!$C$6:$C$365,MATCH(C266,'TAKIM KAYIT'!$C$6:$C$365,0)+3))</f>
        <v/>
      </c>
      <c r="D269" s="49" t="str">
        <f>IF(ISERROR(VLOOKUP($C269,'START LİSTE'!$B$6:$G$1026,2,0)),"",VLOOKUP($C269,'START LİSTE'!$B$6:$G$1026,2,0))</f>
        <v/>
      </c>
      <c r="E269" s="50" t="str">
        <f>IF(ISERROR(VLOOKUP($C269,'START LİSTE'!$B$6:$G$1026,4,0)),"",VLOOKUP($C269,'START LİSTE'!$B$6:$G$1026,4,0))</f>
        <v/>
      </c>
      <c r="F269" s="109" t="str">
        <f>IF(ISERROR(VLOOKUP($C269,'FERDİ SONUÇ'!$B$6:$H$1027,6,0)),"",VLOOKUP($C269,'FERDİ SONUÇ'!$B$6:$H$1027,6,0))</f>
        <v/>
      </c>
      <c r="G269" s="52" t="str">
        <f>IF(OR(E269="",F269="DQ", F269="DNF", F269="DNS", F269=""),"-",VLOOKUP(C269,'FERDİ SONUÇ'!$B$6:$H$1027,7,0))</f>
        <v>-</v>
      </c>
      <c r="H269" s="47"/>
    </row>
    <row r="270" spans="1:8" ht="12.75" customHeight="1" x14ac:dyDescent="0.2">
      <c r="A270" s="28"/>
      <c r="B270" s="30"/>
      <c r="C270" s="60" t="str">
        <f>IF(A272="","",INDEX('TAKIM KAYIT'!$C$6:$C$365,MATCH(C272,'TAKIM KAYIT'!$C$6:$C$365,0)-2))</f>
        <v/>
      </c>
      <c r="D270" s="32" t="str">
        <f>IF(ISERROR(VLOOKUP($C270,'START LİSTE'!$B$6:$G$1026,2,0)),"",VLOOKUP($C270,'START LİSTE'!$B$6:$G$1026,2,0))</f>
        <v/>
      </c>
      <c r="E270" s="33" t="str">
        <f>IF(ISERROR(VLOOKUP($C270,'START LİSTE'!$B$6:$G$1026,4,0)),"",VLOOKUP($C270,'START LİSTE'!$B$6:$G$1026,4,0))</f>
        <v/>
      </c>
      <c r="F270" s="107" t="str">
        <f>IF(ISERROR(VLOOKUP($C270,'FERDİ SONUÇ'!$B$6:$H$1027,6,0)),"",VLOOKUP($C270,'FERDİ SONUÇ'!$B$6:$H$1027,6,0))</f>
        <v/>
      </c>
      <c r="G270" s="35" t="str">
        <f>IF(OR(E270="",F270="DQ", F270="DNF", F270="DNS", F270=""),"-",VLOOKUP(C270,'FERDİ SONUÇ'!$B$6:$H$1027,7,0))</f>
        <v>-</v>
      </c>
      <c r="H270" s="29"/>
    </row>
    <row r="271" spans="1:8" ht="12.75" customHeight="1" x14ac:dyDescent="0.2">
      <c r="A271" s="38"/>
      <c r="B271" s="40"/>
      <c r="C271" s="62" t="str">
        <f>IF(A272="","",INDEX('TAKIM KAYIT'!$C$6:$C$365,MATCH(C272,'TAKIM KAYIT'!$C$6:$C$365,0)-1))</f>
        <v/>
      </c>
      <c r="D271" s="42" t="str">
        <f>IF(ISERROR(VLOOKUP($C271,'START LİSTE'!$B$6:$G$1026,2,0)),"",VLOOKUP($C271,'START LİSTE'!$B$6:$G$1026,2,0))</f>
        <v/>
      </c>
      <c r="E271" s="43" t="str">
        <f>IF(ISERROR(VLOOKUP($C271,'START LİSTE'!$B$6:$G$1026,4,0)),"",VLOOKUP($C271,'START LİSTE'!$B$6:$G$1026,4,0))</f>
        <v/>
      </c>
      <c r="F271" s="108" t="str">
        <f>IF(ISERROR(VLOOKUP($C271,'FERDİ SONUÇ'!$B$6:$H$1027,6,0)),"",VLOOKUP($C271,'FERDİ SONUÇ'!$B$6:$H$1027,6,0))</f>
        <v/>
      </c>
      <c r="G271" s="45" t="str">
        <f>IF(OR(E271="",F271="DQ", F271="DNF", F271="DNS", F271=""),"-",VLOOKUP(C271,'FERDİ SONUÇ'!$B$6:$H$1027,7,0))</f>
        <v>-</v>
      </c>
      <c r="H271" s="39"/>
    </row>
    <row r="272" spans="1:8" ht="12.75" customHeight="1" x14ac:dyDescent="0.2">
      <c r="A272" s="67" t="str">
        <f>IF(ISERROR(SMALL('TAKIM KAYIT'!$A$6:$A$365,45)),"",SMALL('TAKIM KAYIT'!$A$6:$A$365,45))</f>
        <v/>
      </c>
      <c r="B272" s="40" t="str">
        <f>IF(A272="","",VLOOKUP(A272,'TAKIM KAYIT'!$A$6:$J$365,2,FALSE))</f>
        <v/>
      </c>
      <c r="C272" s="62" t="str">
        <f>IF(A272="","",VLOOKUP(A272,'TAKIM KAYIT'!$A$6:$J$365,3,FALSE))</f>
        <v/>
      </c>
      <c r="D272" s="42" t="str">
        <f>IF(ISERROR(VLOOKUP($C272,'START LİSTE'!$B$6:$G$1026,2,0)),"",VLOOKUP($C272,'START LİSTE'!$B$6:$G$1026,2,0))</f>
        <v/>
      </c>
      <c r="E272" s="43" t="str">
        <f>IF(ISERROR(VLOOKUP($C272,'START LİSTE'!$B$6:$G$1026,4,0)),"",VLOOKUP($C272,'START LİSTE'!$B$6:$G$1026,4,0))</f>
        <v/>
      </c>
      <c r="F272" s="108" t="str">
        <f>IF(ISERROR(VLOOKUP($C272,'FERDİ SONUÇ'!$B$6:$H$1027,6,0)),"",VLOOKUP($C272,'FERDİ SONUÇ'!$B$6:$H$1027,6,0))</f>
        <v/>
      </c>
      <c r="G272" s="45" t="str">
        <f>IF(OR(E272="",F272="DQ", F272="DNF", F272="DNS", F272=""),"-",VLOOKUP(C272,'FERDİ SONUÇ'!$B$6:$H$1027,7,0))</f>
        <v>-</v>
      </c>
      <c r="H272" s="58" t="str">
        <f>IF(A272="","",VLOOKUP(A272,'TAKIM KAYIT'!$A$6:$K$365,10,FALSE))</f>
        <v/>
      </c>
    </row>
    <row r="273" spans="1:8" ht="12.75" customHeight="1" x14ac:dyDescent="0.2">
      <c r="A273" s="38"/>
      <c r="B273" s="40"/>
      <c r="C273" s="62" t="str">
        <f>IF(A272="","",INDEX('TAKIM KAYIT'!$C$6:$C$365,MATCH(C272,'TAKIM KAYIT'!$C$6:$C$365,0)+1))</f>
        <v/>
      </c>
      <c r="D273" s="42" t="str">
        <f>IF(ISERROR(VLOOKUP($C273,'START LİSTE'!$B$6:$G$1026,2,0)),"",VLOOKUP($C273,'START LİSTE'!$B$6:$G$1026,2,0))</f>
        <v/>
      </c>
      <c r="E273" s="43" t="str">
        <f>IF(ISERROR(VLOOKUP($C273,'START LİSTE'!$B$6:$G$1026,4,0)),"",VLOOKUP($C273,'START LİSTE'!$B$6:$G$1026,4,0))</f>
        <v/>
      </c>
      <c r="F273" s="108" t="str">
        <f>IF(ISERROR(VLOOKUP($C273,'FERDİ SONUÇ'!$B$6:$H$1027,6,0)),"",VLOOKUP($C273,'FERDİ SONUÇ'!$B$6:$H$1027,6,0))</f>
        <v/>
      </c>
      <c r="G273" s="45" t="str">
        <f>IF(OR(E273="",F273="DQ", F273="DNF", F273="DNS", F273=""),"-",VLOOKUP(C273,'FERDİ SONUÇ'!$B$6:$H$1027,7,0))</f>
        <v>-</v>
      </c>
      <c r="H273" s="39"/>
    </row>
    <row r="274" spans="1:8" ht="12.75" customHeight="1" x14ac:dyDescent="0.2">
      <c r="A274" s="38"/>
      <c r="B274" s="40"/>
      <c r="C274" s="62" t="str">
        <f>IF(A272="","",INDEX('TAKIM KAYIT'!$C$6:$C$365,MATCH(C272,'TAKIM KAYIT'!$C$6:$C$365,0)+2))</f>
        <v/>
      </c>
      <c r="D274" s="42" t="str">
        <f>IF(ISERROR(VLOOKUP($C274,'START LİSTE'!$B$6:$G$1026,2,0)),"",VLOOKUP($C274,'START LİSTE'!$B$6:$G$1026,2,0))</f>
        <v/>
      </c>
      <c r="E274" s="43" t="str">
        <f>IF(ISERROR(VLOOKUP($C274,'START LİSTE'!$B$6:$G$1026,4,0)),"",VLOOKUP($C274,'START LİSTE'!$B$6:$G$1026,4,0))</f>
        <v/>
      </c>
      <c r="F274" s="108" t="str">
        <f>IF(ISERROR(VLOOKUP($C274,'FERDİ SONUÇ'!$B$6:$H$1027,6,0)),"",VLOOKUP($C274,'FERDİ SONUÇ'!$B$6:$H$1027,6,0))</f>
        <v/>
      </c>
      <c r="G274" s="45" t="str">
        <f>IF(OR(E274="",F274="DQ", F274="DNF", F274="DNS", F274=""),"-",VLOOKUP(C274,'FERDİ SONUÇ'!$B$6:$H$1027,7,0))</f>
        <v>-</v>
      </c>
      <c r="H274" s="39"/>
    </row>
    <row r="275" spans="1:8" ht="12.75" customHeight="1" x14ac:dyDescent="0.2">
      <c r="A275" s="46"/>
      <c r="B275" s="48"/>
      <c r="C275" s="64" t="str">
        <f>IF(A272="","",INDEX('TAKIM KAYIT'!$C$6:$C$365,MATCH(C272,'TAKIM KAYIT'!$C$6:$C$365,0)+3))</f>
        <v/>
      </c>
      <c r="D275" s="49" t="str">
        <f>IF(ISERROR(VLOOKUP($C275,'START LİSTE'!$B$6:$G$1026,2,0)),"",VLOOKUP($C275,'START LİSTE'!$B$6:$G$1026,2,0))</f>
        <v/>
      </c>
      <c r="E275" s="50" t="str">
        <f>IF(ISERROR(VLOOKUP($C275,'START LİSTE'!$B$6:$G$1026,4,0)),"",VLOOKUP($C275,'START LİSTE'!$B$6:$G$1026,4,0))</f>
        <v/>
      </c>
      <c r="F275" s="109" t="str">
        <f>IF(ISERROR(VLOOKUP($C275,'FERDİ SONUÇ'!$B$6:$H$1027,6,0)),"",VLOOKUP($C275,'FERDİ SONUÇ'!$B$6:$H$1027,6,0))</f>
        <v/>
      </c>
      <c r="G275" s="52" t="str">
        <f>IF(OR(E275="",F275="DQ", F275="DNF", F275="DNS", F275=""),"-",VLOOKUP(C275,'FERDİ SONUÇ'!$B$6:$H$1027,7,0))</f>
        <v>-</v>
      </c>
      <c r="H275" s="47"/>
    </row>
    <row r="276" spans="1:8" ht="12.75" customHeight="1" x14ac:dyDescent="0.2">
      <c r="A276" s="28"/>
      <c r="B276" s="30"/>
      <c r="C276" s="60" t="str">
        <f>IF(A278="","",INDEX('TAKIM KAYIT'!$C$6:$C$365,MATCH(C278,'TAKIM KAYIT'!$C$6:$C$365,0)-2))</f>
        <v/>
      </c>
      <c r="D276" s="32" t="str">
        <f>IF(ISERROR(VLOOKUP($C276,'START LİSTE'!$B$6:$G$1026,2,0)),"",VLOOKUP($C276,'START LİSTE'!$B$6:$G$1026,2,0))</f>
        <v/>
      </c>
      <c r="E276" s="33" t="str">
        <f>IF(ISERROR(VLOOKUP($C276,'START LİSTE'!$B$6:$G$1026,4,0)),"",VLOOKUP($C276,'START LİSTE'!$B$6:$G$1026,4,0))</f>
        <v/>
      </c>
      <c r="F276" s="107" t="str">
        <f>IF(ISERROR(VLOOKUP($C276,'FERDİ SONUÇ'!$B$6:$H$1027,6,0)),"",VLOOKUP($C276,'FERDİ SONUÇ'!$B$6:$H$1027,6,0))</f>
        <v/>
      </c>
      <c r="G276" s="35" t="str">
        <f>IF(OR(E276="",F276="DQ", F276="DNF", F276="DNS", F276=""),"-",VLOOKUP(C276,'FERDİ SONUÇ'!$B$6:$H$1027,7,0))</f>
        <v>-</v>
      </c>
      <c r="H276" s="29"/>
    </row>
    <row r="277" spans="1:8" ht="12.75" customHeight="1" x14ac:dyDescent="0.2">
      <c r="A277" s="38"/>
      <c r="B277" s="40"/>
      <c r="C277" s="62" t="str">
        <f>IF(A278="","",INDEX('TAKIM KAYIT'!$C$6:$C$365,MATCH(C278,'TAKIM KAYIT'!$C$6:$C$365,0)-1))</f>
        <v/>
      </c>
      <c r="D277" s="42" t="str">
        <f>IF(ISERROR(VLOOKUP($C277,'START LİSTE'!$B$6:$G$1026,2,0)),"",VLOOKUP($C277,'START LİSTE'!$B$6:$G$1026,2,0))</f>
        <v/>
      </c>
      <c r="E277" s="43" t="str">
        <f>IF(ISERROR(VLOOKUP($C277,'START LİSTE'!$B$6:$G$1026,4,0)),"",VLOOKUP($C277,'START LİSTE'!$B$6:$G$1026,4,0))</f>
        <v/>
      </c>
      <c r="F277" s="108" t="str">
        <f>IF(ISERROR(VLOOKUP($C277,'FERDİ SONUÇ'!$B$6:$H$1027,6,0)),"",VLOOKUP($C277,'FERDİ SONUÇ'!$B$6:$H$1027,6,0))</f>
        <v/>
      </c>
      <c r="G277" s="45" t="str">
        <f>IF(OR(E277="",F277="DQ", F277="DNF", F277="DNS", F277=""),"-",VLOOKUP(C277,'FERDİ SONUÇ'!$B$6:$H$1027,7,0))</f>
        <v>-</v>
      </c>
      <c r="H277" s="39"/>
    </row>
    <row r="278" spans="1:8" ht="12.75" customHeight="1" x14ac:dyDescent="0.2">
      <c r="A278" s="67" t="str">
        <f>IF(ISERROR(SMALL('TAKIM KAYIT'!$A$6:$A$365,46)),"",SMALL('TAKIM KAYIT'!$A$6:$A$365,46))</f>
        <v/>
      </c>
      <c r="B278" s="40" t="str">
        <f>IF(A278="","",VLOOKUP(A278,'TAKIM KAYIT'!$A$6:$J$365,2,FALSE))</f>
        <v/>
      </c>
      <c r="C278" s="62" t="str">
        <f>IF(A278="","",VLOOKUP(A278,'TAKIM KAYIT'!$A$6:$J$365,3,FALSE))</f>
        <v/>
      </c>
      <c r="D278" s="42" t="str">
        <f>IF(ISERROR(VLOOKUP($C278,'START LİSTE'!$B$6:$G$1026,2,0)),"",VLOOKUP($C278,'START LİSTE'!$B$6:$G$1026,2,0))</f>
        <v/>
      </c>
      <c r="E278" s="43" t="str">
        <f>IF(ISERROR(VLOOKUP($C278,'START LİSTE'!$B$6:$G$1026,4,0)),"",VLOOKUP($C278,'START LİSTE'!$B$6:$G$1026,4,0))</f>
        <v/>
      </c>
      <c r="F278" s="108" t="str">
        <f>IF(ISERROR(VLOOKUP($C278,'FERDİ SONUÇ'!$B$6:$H$1027,6,0)),"",VLOOKUP($C278,'FERDİ SONUÇ'!$B$6:$H$1027,6,0))</f>
        <v/>
      </c>
      <c r="G278" s="45" t="str">
        <f>IF(OR(E278="",F278="DQ", F278="DNF", F278="DNS", F278=""),"-",VLOOKUP(C278,'FERDİ SONUÇ'!$B$6:$H$1027,7,0))</f>
        <v>-</v>
      </c>
      <c r="H278" s="58" t="str">
        <f>IF(A278="","",VLOOKUP(A278,'TAKIM KAYIT'!$A$6:$K$365,10,FALSE))</f>
        <v/>
      </c>
    </row>
    <row r="279" spans="1:8" ht="12.75" customHeight="1" x14ac:dyDescent="0.2">
      <c r="A279" s="38"/>
      <c r="B279" s="40"/>
      <c r="C279" s="62" t="str">
        <f>IF(A278="","",INDEX('TAKIM KAYIT'!$C$6:$C$365,MATCH(C278,'TAKIM KAYIT'!$C$6:$C$365,0)+1))</f>
        <v/>
      </c>
      <c r="D279" s="42" t="str">
        <f>IF(ISERROR(VLOOKUP($C279,'START LİSTE'!$B$6:$G$1026,2,0)),"",VLOOKUP($C279,'START LİSTE'!$B$6:$G$1026,2,0))</f>
        <v/>
      </c>
      <c r="E279" s="43" t="str">
        <f>IF(ISERROR(VLOOKUP($C279,'START LİSTE'!$B$6:$G$1026,4,0)),"",VLOOKUP($C279,'START LİSTE'!$B$6:$G$1026,4,0))</f>
        <v/>
      </c>
      <c r="F279" s="108" t="str">
        <f>IF(ISERROR(VLOOKUP($C279,'FERDİ SONUÇ'!$B$6:$H$1027,6,0)),"",VLOOKUP($C279,'FERDİ SONUÇ'!$B$6:$H$1027,6,0))</f>
        <v/>
      </c>
      <c r="G279" s="45" t="str">
        <f>IF(OR(E279="",F279="DQ", F279="DNF", F279="DNS", F279=""),"-",VLOOKUP(C279,'FERDİ SONUÇ'!$B$6:$H$1027,7,0))</f>
        <v>-</v>
      </c>
      <c r="H279" s="39"/>
    </row>
    <row r="280" spans="1:8" ht="12.75" customHeight="1" x14ac:dyDescent="0.2">
      <c r="A280" s="38"/>
      <c r="B280" s="40"/>
      <c r="C280" s="62" t="str">
        <f>IF(A278="","",INDEX('TAKIM KAYIT'!$C$6:$C$365,MATCH(C278,'TAKIM KAYIT'!$C$6:$C$365,0)+2))</f>
        <v/>
      </c>
      <c r="D280" s="42" t="str">
        <f>IF(ISERROR(VLOOKUP($C280,'START LİSTE'!$B$6:$G$1026,2,0)),"",VLOOKUP($C280,'START LİSTE'!$B$6:$G$1026,2,0))</f>
        <v/>
      </c>
      <c r="E280" s="43" t="str">
        <f>IF(ISERROR(VLOOKUP($C280,'START LİSTE'!$B$6:$G$1026,4,0)),"",VLOOKUP($C280,'START LİSTE'!$B$6:$G$1026,4,0))</f>
        <v/>
      </c>
      <c r="F280" s="108" t="str">
        <f>IF(ISERROR(VLOOKUP($C280,'FERDİ SONUÇ'!$B$6:$H$1027,6,0)),"",VLOOKUP($C280,'FERDİ SONUÇ'!$B$6:$H$1027,6,0))</f>
        <v/>
      </c>
      <c r="G280" s="45" t="str">
        <f>IF(OR(E280="",F280="DQ", F280="DNF", F280="DNS", F280=""),"-",VLOOKUP(C280,'FERDİ SONUÇ'!$B$6:$H$1027,7,0))</f>
        <v>-</v>
      </c>
      <c r="H280" s="39"/>
    </row>
    <row r="281" spans="1:8" ht="12.75" customHeight="1" x14ac:dyDescent="0.2">
      <c r="A281" s="46"/>
      <c r="B281" s="48"/>
      <c r="C281" s="64" t="str">
        <f>IF(A278="","",INDEX('TAKIM KAYIT'!$C$6:$C$365,MATCH(C278,'TAKIM KAYIT'!$C$6:$C$365,0)+3))</f>
        <v/>
      </c>
      <c r="D281" s="49" t="str">
        <f>IF(ISERROR(VLOOKUP($C281,'START LİSTE'!$B$6:$G$1026,2,0)),"",VLOOKUP($C281,'START LİSTE'!$B$6:$G$1026,2,0))</f>
        <v/>
      </c>
      <c r="E281" s="50" t="str">
        <f>IF(ISERROR(VLOOKUP($C281,'START LİSTE'!$B$6:$G$1026,4,0)),"",VLOOKUP($C281,'START LİSTE'!$B$6:$G$1026,4,0))</f>
        <v/>
      </c>
      <c r="F281" s="109" t="str">
        <f>IF(ISERROR(VLOOKUP($C281,'FERDİ SONUÇ'!$B$6:$H$1027,6,0)),"",VLOOKUP($C281,'FERDİ SONUÇ'!$B$6:$H$1027,6,0))</f>
        <v/>
      </c>
      <c r="G281" s="52" t="str">
        <f>IF(OR(E281="",F281="DQ", F281="DNF", F281="DNS", F281=""),"-",VLOOKUP(C281,'FERDİ SONUÇ'!$B$6:$H$1027,7,0))</f>
        <v>-</v>
      </c>
      <c r="H281" s="47"/>
    </row>
    <row r="282" spans="1:8" ht="12.75" customHeight="1" x14ac:dyDescent="0.2">
      <c r="A282" s="28"/>
      <c r="B282" s="30"/>
      <c r="C282" s="60" t="str">
        <f>IF(A284="","",INDEX('TAKIM KAYIT'!$C$6:$C$365,MATCH(C284,'TAKIM KAYIT'!$C$6:$C$365,0)-2))</f>
        <v/>
      </c>
      <c r="D282" s="32" t="str">
        <f>IF(ISERROR(VLOOKUP($C282,'START LİSTE'!$B$6:$G$1026,2,0)),"",VLOOKUP($C282,'START LİSTE'!$B$6:$G$1026,2,0))</f>
        <v/>
      </c>
      <c r="E282" s="33" t="str">
        <f>IF(ISERROR(VLOOKUP($C282,'START LİSTE'!$B$6:$G$1026,4,0)),"",VLOOKUP($C282,'START LİSTE'!$B$6:$G$1026,4,0))</f>
        <v/>
      </c>
      <c r="F282" s="107" t="str">
        <f>IF(ISERROR(VLOOKUP($C282,'FERDİ SONUÇ'!$B$6:$H$1027,6,0)),"",VLOOKUP($C282,'FERDİ SONUÇ'!$B$6:$H$1027,6,0))</f>
        <v/>
      </c>
      <c r="G282" s="35" t="str">
        <f>IF(OR(E282="",F282="DQ", F282="DNF", F282="DNS", F282=""),"-",VLOOKUP(C282,'FERDİ SONUÇ'!$B$6:$H$1027,7,0))</f>
        <v>-</v>
      </c>
      <c r="H282" s="29"/>
    </row>
    <row r="283" spans="1:8" ht="12.75" customHeight="1" x14ac:dyDescent="0.2">
      <c r="A283" s="38"/>
      <c r="B283" s="40"/>
      <c r="C283" s="62" t="str">
        <f>IF(A284="","",INDEX('TAKIM KAYIT'!$C$6:$C$365,MATCH(C284,'TAKIM KAYIT'!$C$6:$C$365,0)-1))</f>
        <v/>
      </c>
      <c r="D283" s="42" t="str">
        <f>IF(ISERROR(VLOOKUP($C283,'START LİSTE'!$B$6:$G$1026,2,0)),"",VLOOKUP($C283,'START LİSTE'!$B$6:$G$1026,2,0))</f>
        <v/>
      </c>
      <c r="E283" s="43" t="str">
        <f>IF(ISERROR(VLOOKUP($C283,'START LİSTE'!$B$6:$G$1026,4,0)),"",VLOOKUP($C283,'START LİSTE'!$B$6:$G$1026,4,0))</f>
        <v/>
      </c>
      <c r="F283" s="108" t="str">
        <f>IF(ISERROR(VLOOKUP($C283,'FERDİ SONUÇ'!$B$6:$H$1027,6,0)),"",VLOOKUP($C283,'FERDİ SONUÇ'!$B$6:$H$1027,6,0))</f>
        <v/>
      </c>
      <c r="G283" s="45" t="str">
        <f>IF(OR(E283="",F283="DQ", F283="DNF", F283="DNS", F283=""),"-",VLOOKUP(C283,'FERDİ SONUÇ'!$B$6:$H$1027,7,0))</f>
        <v>-</v>
      </c>
      <c r="H283" s="39"/>
    </row>
    <row r="284" spans="1:8" ht="12.75" customHeight="1" x14ac:dyDescent="0.2">
      <c r="A284" s="67" t="str">
        <f>IF(ISERROR(SMALL('TAKIM KAYIT'!$A$6:$A$365,47)),"",SMALL('TAKIM KAYIT'!$A$6:$A$365,47))</f>
        <v/>
      </c>
      <c r="B284" s="40" t="str">
        <f>IF(A284="","",VLOOKUP(A284,'TAKIM KAYIT'!$A$6:$J$365,2,FALSE))</f>
        <v/>
      </c>
      <c r="C284" s="62" t="str">
        <f>IF(A284="","",VLOOKUP(A284,'TAKIM KAYIT'!$A$6:$J$365,3,FALSE))</f>
        <v/>
      </c>
      <c r="D284" s="42" t="str">
        <f>IF(ISERROR(VLOOKUP($C284,'START LİSTE'!$B$6:$G$1026,2,0)),"",VLOOKUP($C284,'START LİSTE'!$B$6:$G$1026,2,0))</f>
        <v/>
      </c>
      <c r="E284" s="43" t="str">
        <f>IF(ISERROR(VLOOKUP($C284,'START LİSTE'!$B$6:$G$1026,4,0)),"",VLOOKUP($C284,'START LİSTE'!$B$6:$G$1026,4,0))</f>
        <v/>
      </c>
      <c r="F284" s="108" t="str">
        <f>IF(ISERROR(VLOOKUP($C284,'FERDİ SONUÇ'!$B$6:$H$1027,6,0)),"",VLOOKUP($C284,'FERDİ SONUÇ'!$B$6:$H$1027,6,0))</f>
        <v/>
      </c>
      <c r="G284" s="45" t="str">
        <f>IF(OR(E284="",F284="DQ", F284="DNF", F284="DNS", F284=""),"-",VLOOKUP(C284,'FERDİ SONUÇ'!$B$6:$H$1027,7,0))</f>
        <v>-</v>
      </c>
      <c r="H284" s="58" t="str">
        <f>IF(A284="","",VLOOKUP(A284,'TAKIM KAYIT'!$A$6:$K$365,10,FALSE))</f>
        <v/>
      </c>
    </row>
    <row r="285" spans="1:8" ht="12.75" customHeight="1" x14ac:dyDescent="0.2">
      <c r="A285" s="38"/>
      <c r="B285" s="40"/>
      <c r="C285" s="62" t="str">
        <f>IF(A284="","",INDEX('TAKIM KAYIT'!$C$6:$C$365,MATCH(C284,'TAKIM KAYIT'!$C$6:$C$365,0)+1))</f>
        <v/>
      </c>
      <c r="D285" s="42" t="str">
        <f>IF(ISERROR(VLOOKUP($C285,'START LİSTE'!$B$6:$G$1026,2,0)),"",VLOOKUP($C285,'START LİSTE'!$B$6:$G$1026,2,0))</f>
        <v/>
      </c>
      <c r="E285" s="43" t="str">
        <f>IF(ISERROR(VLOOKUP($C285,'START LİSTE'!$B$6:$G$1026,4,0)),"",VLOOKUP($C285,'START LİSTE'!$B$6:$G$1026,4,0))</f>
        <v/>
      </c>
      <c r="F285" s="108" t="str">
        <f>IF(ISERROR(VLOOKUP($C285,'FERDİ SONUÇ'!$B$6:$H$1027,6,0)),"",VLOOKUP($C285,'FERDİ SONUÇ'!$B$6:$H$1027,6,0))</f>
        <v/>
      </c>
      <c r="G285" s="45" t="str">
        <f>IF(OR(E285="",F285="DQ", F285="DNF", F285="DNS", F285=""),"-",VLOOKUP(C285,'FERDİ SONUÇ'!$B$6:$H$1027,7,0))</f>
        <v>-</v>
      </c>
      <c r="H285" s="39"/>
    </row>
    <row r="286" spans="1:8" ht="12.75" customHeight="1" x14ac:dyDescent="0.2">
      <c r="A286" s="38"/>
      <c r="B286" s="40"/>
      <c r="C286" s="62" t="str">
        <f>IF(A284="","",INDEX('TAKIM KAYIT'!$C$6:$C$365,MATCH(C284,'TAKIM KAYIT'!$C$6:$C$365,0)+2))</f>
        <v/>
      </c>
      <c r="D286" s="42" t="str">
        <f>IF(ISERROR(VLOOKUP($C286,'START LİSTE'!$B$6:$G$1026,2,0)),"",VLOOKUP($C286,'START LİSTE'!$B$6:$G$1026,2,0))</f>
        <v/>
      </c>
      <c r="E286" s="43" t="str">
        <f>IF(ISERROR(VLOOKUP($C286,'START LİSTE'!$B$6:$G$1026,4,0)),"",VLOOKUP($C286,'START LİSTE'!$B$6:$G$1026,4,0))</f>
        <v/>
      </c>
      <c r="F286" s="108" t="str">
        <f>IF(ISERROR(VLOOKUP($C286,'FERDİ SONUÇ'!$B$6:$H$1027,6,0)),"",VLOOKUP($C286,'FERDİ SONUÇ'!$B$6:$H$1027,6,0))</f>
        <v/>
      </c>
      <c r="G286" s="45" t="str">
        <f>IF(OR(E286="",F286="DQ", F286="DNF", F286="DNS", F286=""),"-",VLOOKUP(C286,'FERDİ SONUÇ'!$B$6:$H$1027,7,0))</f>
        <v>-</v>
      </c>
      <c r="H286" s="39"/>
    </row>
    <row r="287" spans="1:8" ht="12.75" customHeight="1" x14ac:dyDescent="0.2">
      <c r="A287" s="46"/>
      <c r="B287" s="48"/>
      <c r="C287" s="64" t="str">
        <f>IF(A284="","",INDEX('TAKIM KAYIT'!$C$6:$C$365,MATCH(C284,'TAKIM KAYIT'!$C$6:$C$365,0)+3))</f>
        <v/>
      </c>
      <c r="D287" s="49" t="str">
        <f>IF(ISERROR(VLOOKUP($C287,'START LİSTE'!$B$6:$G$1026,2,0)),"",VLOOKUP($C287,'START LİSTE'!$B$6:$G$1026,2,0))</f>
        <v/>
      </c>
      <c r="E287" s="50" t="str">
        <f>IF(ISERROR(VLOOKUP($C287,'START LİSTE'!$B$6:$G$1026,4,0)),"",VLOOKUP($C287,'START LİSTE'!$B$6:$G$1026,4,0))</f>
        <v/>
      </c>
      <c r="F287" s="109" t="str">
        <f>IF(ISERROR(VLOOKUP($C287,'FERDİ SONUÇ'!$B$6:$H$1027,6,0)),"",VLOOKUP($C287,'FERDİ SONUÇ'!$B$6:$H$1027,6,0))</f>
        <v/>
      </c>
      <c r="G287" s="52" t="str">
        <f>IF(OR(E287="",F287="DQ", F287="DNF", F287="DNS", F287=""),"-",VLOOKUP(C287,'FERDİ SONUÇ'!$B$6:$H$1027,7,0))</f>
        <v>-</v>
      </c>
      <c r="H287" s="47"/>
    </row>
    <row r="288" spans="1:8" ht="12.75" customHeight="1" x14ac:dyDescent="0.2">
      <c r="A288" s="28"/>
      <c r="B288" s="30"/>
      <c r="C288" s="60" t="str">
        <f>IF(A290="","",INDEX('TAKIM KAYIT'!$C$6:$C$365,MATCH(C290,'TAKIM KAYIT'!$C$6:$C$365,0)-2))</f>
        <v/>
      </c>
      <c r="D288" s="32" t="str">
        <f>IF(ISERROR(VLOOKUP($C288,'START LİSTE'!$B$6:$G$1026,2,0)),"",VLOOKUP($C288,'START LİSTE'!$B$6:$G$1026,2,0))</f>
        <v/>
      </c>
      <c r="E288" s="33" t="str">
        <f>IF(ISERROR(VLOOKUP($C288,'START LİSTE'!$B$6:$G$1026,4,0)),"",VLOOKUP($C288,'START LİSTE'!$B$6:$G$1026,4,0))</f>
        <v/>
      </c>
      <c r="F288" s="107" t="str">
        <f>IF(ISERROR(VLOOKUP($C288,'FERDİ SONUÇ'!$B$6:$H$1027,6,0)),"",VLOOKUP($C288,'FERDİ SONUÇ'!$B$6:$H$1027,6,0))</f>
        <v/>
      </c>
      <c r="G288" s="35" t="str">
        <f>IF(OR(E288="",F288="DQ", F288="DNF", F288="DNS", F288=""),"-",VLOOKUP(C288,'FERDİ SONUÇ'!$B$6:$H$1027,7,0))</f>
        <v>-</v>
      </c>
      <c r="H288" s="29"/>
    </row>
    <row r="289" spans="1:8" ht="12.75" customHeight="1" x14ac:dyDescent="0.2">
      <c r="A289" s="38"/>
      <c r="B289" s="40"/>
      <c r="C289" s="62" t="str">
        <f>IF(A290="","",INDEX('TAKIM KAYIT'!$C$6:$C$365,MATCH(C290,'TAKIM KAYIT'!$C$6:$C$365,0)-1))</f>
        <v/>
      </c>
      <c r="D289" s="42" t="str">
        <f>IF(ISERROR(VLOOKUP($C289,'START LİSTE'!$B$6:$G$1026,2,0)),"",VLOOKUP($C289,'START LİSTE'!$B$6:$G$1026,2,0))</f>
        <v/>
      </c>
      <c r="E289" s="43" t="str">
        <f>IF(ISERROR(VLOOKUP($C289,'START LİSTE'!$B$6:$G$1026,4,0)),"",VLOOKUP($C289,'START LİSTE'!$B$6:$G$1026,4,0))</f>
        <v/>
      </c>
      <c r="F289" s="108" t="str">
        <f>IF(ISERROR(VLOOKUP($C289,'FERDİ SONUÇ'!$B$6:$H$1027,6,0)),"",VLOOKUP($C289,'FERDİ SONUÇ'!$B$6:$H$1027,6,0))</f>
        <v/>
      </c>
      <c r="G289" s="45" t="str">
        <f>IF(OR(E289="",F289="DQ", F289="DNF", F289="DNS", F289=""),"-",VLOOKUP(C289,'FERDİ SONUÇ'!$B$6:$H$1027,7,0))</f>
        <v>-</v>
      </c>
      <c r="H289" s="39"/>
    </row>
    <row r="290" spans="1:8" ht="12.75" customHeight="1" x14ac:dyDescent="0.2">
      <c r="A290" s="67" t="str">
        <f>IF(ISERROR(SMALL('TAKIM KAYIT'!$A$6:$A$365,48)),"",SMALL('TAKIM KAYIT'!$A$6:$A$365,48))</f>
        <v/>
      </c>
      <c r="B290" s="40" t="str">
        <f>IF(A290="","",VLOOKUP(A290,'TAKIM KAYIT'!$A$6:$J$365,2,FALSE))</f>
        <v/>
      </c>
      <c r="C290" s="62" t="str">
        <f>IF(A290="","",VLOOKUP(A290,'TAKIM KAYIT'!$A$6:$J$365,3,FALSE))</f>
        <v/>
      </c>
      <c r="D290" s="42" t="str">
        <f>IF(ISERROR(VLOOKUP($C290,'START LİSTE'!$B$6:$G$1026,2,0)),"",VLOOKUP($C290,'START LİSTE'!$B$6:$G$1026,2,0))</f>
        <v/>
      </c>
      <c r="E290" s="43" t="str">
        <f>IF(ISERROR(VLOOKUP($C290,'START LİSTE'!$B$6:$G$1026,4,0)),"",VLOOKUP($C290,'START LİSTE'!$B$6:$G$1026,4,0))</f>
        <v/>
      </c>
      <c r="F290" s="108" t="str">
        <f>IF(ISERROR(VLOOKUP($C290,'FERDİ SONUÇ'!$B$6:$H$1027,6,0)),"",VLOOKUP($C290,'FERDİ SONUÇ'!$B$6:$H$1027,6,0))</f>
        <v/>
      </c>
      <c r="G290" s="45" t="str">
        <f>IF(OR(E290="",F290="DQ", F290="DNF", F290="DNS", F290=""),"-",VLOOKUP(C290,'FERDİ SONUÇ'!$B$6:$H$1027,7,0))</f>
        <v>-</v>
      </c>
      <c r="H290" s="58" t="str">
        <f>IF(A290="","",VLOOKUP(A290,'TAKIM KAYIT'!$A$6:$K$365,10,FALSE))</f>
        <v/>
      </c>
    </row>
    <row r="291" spans="1:8" ht="12.75" customHeight="1" x14ac:dyDescent="0.2">
      <c r="A291" s="38"/>
      <c r="B291" s="40"/>
      <c r="C291" s="62" t="str">
        <f>IF(A290="","",INDEX('TAKIM KAYIT'!$C$6:$C$365,MATCH(C290,'TAKIM KAYIT'!$C$6:$C$365,0)+1))</f>
        <v/>
      </c>
      <c r="D291" s="42" t="str">
        <f>IF(ISERROR(VLOOKUP($C291,'START LİSTE'!$B$6:$G$1026,2,0)),"",VLOOKUP($C291,'START LİSTE'!$B$6:$G$1026,2,0))</f>
        <v/>
      </c>
      <c r="E291" s="43" t="str">
        <f>IF(ISERROR(VLOOKUP($C291,'START LİSTE'!$B$6:$G$1026,4,0)),"",VLOOKUP($C291,'START LİSTE'!$B$6:$G$1026,4,0))</f>
        <v/>
      </c>
      <c r="F291" s="108" t="str">
        <f>IF(ISERROR(VLOOKUP($C291,'FERDİ SONUÇ'!$B$6:$H$1027,6,0)),"",VLOOKUP($C291,'FERDİ SONUÇ'!$B$6:$H$1027,6,0))</f>
        <v/>
      </c>
      <c r="G291" s="45" t="str">
        <f>IF(OR(E291="",F291="DQ", F291="DNF", F291="DNS", F291=""),"-",VLOOKUP(C291,'FERDİ SONUÇ'!$B$6:$H$1027,7,0))</f>
        <v>-</v>
      </c>
      <c r="H291" s="39"/>
    </row>
    <row r="292" spans="1:8" ht="12.75" customHeight="1" x14ac:dyDescent="0.2">
      <c r="A292" s="38"/>
      <c r="B292" s="40"/>
      <c r="C292" s="62" t="str">
        <f>IF(A290="","",INDEX('TAKIM KAYIT'!$C$6:$C$365,MATCH(C290,'TAKIM KAYIT'!$C$6:$C$365,0)+2))</f>
        <v/>
      </c>
      <c r="D292" s="42" t="str">
        <f>IF(ISERROR(VLOOKUP($C292,'START LİSTE'!$B$6:$G$1026,2,0)),"",VLOOKUP($C292,'START LİSTE'!$B$6:$G$1026,2,0))</f>
        <v/>
      </c>
      <c r="E292" s="43" t="str">
        <f>IF(ISERROR(VLOOKUP($C292,'START LİSTE'!$B$6:$G$1026,4,0)),"",VLOOKUP($C292,'START LİSTE'!$B$6:$G$1026,4,0))</f>
        <v/>
      </c>
      <c r="F292" s="108" t="str">
        <f>IF(ISERROR(VLOOKUP($C292,'FERDİ SONUÇ'!$B$6:$H$1027,6,0)),"",VLOOKUP($C292,'FERDİ SONUÇ'!$B$6:$H$1027,6,0))</f>
        <v/>
      </c>
      <c r="G292" s="45" t="str">
        <f>IF(OR(E292="",F292="DQ", F292="DNF", F292="DNS", F292=""),"-",VLOOKUP(C292,'FERDİ SONUÇ'!$B$6:$H$1027,7,0))</f>
        <v>-</v>
      </c>
      <c r="H292" s="39"/>
    </row>
    <row r="293" spans="1:8" ht="12.75" customHeight="1" x14ac:dyDescent="0.2">
      <c r="A293" s="46"/>
      <c r="B293" s="48"/>
      <c r="C293" s="64" t="str">
        <f>IF(A290="","",INDEX('TAKIM KAYIT'!$C$6:$C$365,MATCH(C290,'TAKIM KAYIT'!$C$6:$C$365,0)+3))</f>
        <v/>
      </c>
      <c r="D293" s="49" t="str">
        <f>IF(ISERROR(VLOOKUP($C293,'START LİSTE'!$B$6:$G$1026,2,0)),"",VLOOKUP($C293,'START LİSTE'!$B$6:$G$1026,2,0))</f>
        <v/>
      </c>
      <c r="E293" s="50" t="str">
        <f>IF(ISERROR(VLOOKUP($C293,'START LİSTE'!$B$6:$G$1026,4,0)),"",VLOOKUP($C293,'START LİSTE'!$B$6:$G$1026,4,0))</f>
        <v/>
      </c>
      <c r="F293" s="109" t="str">
        <f>IF(ISERROR(VLOOKUP($C293,'FERDİ SONUÇ'!$B$6:$H$1027,6,0)),"",VLOOKUP($C293,'FERDİ SONUÇ'!$B$6:$H$1027,6,0))</f>
        <v/>
      </c>
      <c r="G293" s="52" t="str">
        <f>IF(OR(E293="",F293="DQ", F293="DNF", F293="DNS", F293=""),"-",VLOOKUP(C293,'FERDİ SONUÇ'!$B$6:$H$1027,7,0))</f>
        <v>-</v>
      </c>
      <c r="H293" s="47"/>
    </row>
    <row r="294" spans="1:8" ht="12.75" customHeight="1" x14ac:dyDescent="0.2">
      <c r="A294" s="28"/>
      <c r="B294" s="30"/>
      <c r="C294" s="60" t="str">
        <f>IF(A296="","",INDEX('TAKIM KAYIT'!$C$6:$C$365,MATCH(C296,'TAKIM KAYIT'!$C$6:$C$365,0)-2))</f>
        <v/>
      </c>
      <c r="D294" s="32" t="str">
        <f>IF(ISERROR(VLOOKUP($C294,'START LİSTE'!$B$6:$G$1026,2,0)),"",VLOOKUP($C294,'START LİSTE'!$B$6:$G$1026,2,0))</f>
        <v/>
      </c>
      <c r="E294" s="33" t="str">
        <f>IF(ISERROR(VLOOKUP($C294,'START LİSTE'!$B$6:$G$1026,4,0)),"",VLOOKUP($C294,'START LİSTE'!$B$6:$G$1026,4,0))</f>
        <v/>
      </c>
      <c r="F294" s="107" t="str">
        <f>IF(ISERROR(VLOOKUP($C294,'FERDİ SONUÇ'!$B$6:$H$1027,6,0)),"",VLOOKUP($C294,'FERDİ SONUÇ'!$B$6:$H$1027,6,0))</f>
        <v/>
      </c>
      <c r="G294" s="35" t="str">
        <f>IF(OR(E294="",F294="DQ", F294="DNF", F294="DNS", F294=""),"-",VLOOKUP(C294,'FERDİ SONUÇ'!$B$6:$H$1027,7,0))</f>
        <v>-</v>
      </c>
      <c r="H294" s="29"/>
    </row>
    <row r="295" spans="1:8" ht="12.75" customHeight="1" x14ac:dyDescent="0.2">
      <c r="A295" s="38"/>
      <c r="B295" s="40"/>
      <c r="C295" s="62" t="str">
        <f>IF(A296="","",INDEX('TAKIM KAYIT'!$C$6:$C$365,MATCH(C296,'TAKIM KAYIT'!$C$6:$C$365,0)-1))</f>
        <v/>
      </c>
      <c r="D295" s="42" t="str">
        <f>IF(ISERROR(VLOOKUP($C295,'START LİSTE'!$B$6:$G$1026,2,0)),"",VLOOKUP($C295,'START LİSTE'!$B$6:$G$1026,2,0))</f>
        <v/>
      </c>
      <c r="E295" s="43" t="str">
        <f>IF(ISERROR(VLOOKUP($C295,'START LİSTE'!$B$6:$G$1026,4,0)),"",VLOOKUP($C295,'START LİSTE'!$B$6:$G$1026,4,0))</f>
        <v/>
      </c>
      <c r="F295" s="108" t="str">
        <f>IF(ISERROR(VLOOKUP($C295,'FERDİ SONUÇ'!$B$6:$H$1027,6,0)),"",VLOOKUP($C295,'FERDİ SONUÇ'!$B$6:$H$1027,6,0))</f>
        <v/>
      </c>
      <c r="G295" s="45" t="str">
        <f>IF(OR(E295="",F295="DQ", F295="DNF", F295="DNS", F295=""),"-",VLOOKUP(C295,'FERDİ SONUÇ'!$B$6:$H$1027,7,0))</f>
        <v>-</v>
      </c>
      <c r="H295" s="39"/>
    </row>
    <row r="296" spans="1:8" ht="12.75" customHeight="1" x14ac:dyDescent="0.2">
      <c r="A296" s="67" t="str">
        <f>IF(ISERROR(SMALL('TAKIM KAYIT'!$A$6:$A$365,49)),"",SMALL('TAKIM KAYIT'!$A$6:$A$365,49))</f>
        <v/>
      </c>
      <c r="B296" s="40" t="str">
        <f>IF(A296="","",VLOOKUP(A296,'TAKIM KAYIT'!$A$6:$J$365,2,FALSE))</f>
        <v/>
      </c>
      <c r="C296" s="62" t="str">
        <f>IF(A296="","",VLOOKUP(A296,'TAKIM KAYIT'!$A$6:$J$365,3,FALSE))</f>
        <v/>
      </c>
      <c r="D296" s="42" t="str">
        <f>IF(ISERROR(VLOOKUP($C296,'START LİSTE'!$B$6:$G$1026,2,0)),"",VLOOKUP($C296,'START LİSTE'!$B$6:$G$1026,2,0))</f>
        <v/>
      </c>
      <c r="E296" s="43" t="str">
        <f>IF(ISERROR(VLOOKUP($C296,'START LİSTE'!$B$6:$G$1026,4,0)),"",VLOOKUP($C296,'START LİSTE'!$B$6:$G$1026,4,0))</f>
        <v/>
      </c>
      <c r="F296" s="108" t="str">
        <f>IF(ISERROR(VLOOKUP($C296,'FERDİ SONUÇ'!$B$6:$H$1027,6,0)),"",VLOOKUP($C296,'FERDİ SONUÇ'!$B$6:$H$1027,6,0))</f>
        <v/>
      </c>
      <c r="G296" s="45" t="str">
        <f>IF(OR(E296="",F296="DQ", F296="DNF", F296="DNS", F296=""),"-",VLOOKUP(C296,'FERDİ SONUÇ'!$B$6:$H$1027,7,0))</f>
        <v>-</v>
      </c>
      <c r="H296" s="58" t="str">
        <f>IF(A296="","",VLOOKUP(A296,'TAKIM KAYIT'!$A$6:$K$365,10,FALSE))</f>
        <v/>
      </c>
    </row>
    <row r="297" spans="1:8" ht="12.75" customHeight="1" x14ac:dyDescent="0.2">
      <c r="A297" s="38"/>
      <c r="B297" s="40"/>
      <c r="C297" s="62" t="str">
        <f>IF(A296="","",INDEX('TAKIM KAYIT'!$C$6:$C$365,MATCH(C296,'TAKIM KAYIT'!$C$6:$C$365,0)+1))</f>
        <v/>
      </c>
      <c r="D297" s="42" t="str">
        <f>IF(ISERROR(VLOOKUP($C297,'START LİSTE'!$B$6:$G$1026,2,0)),"",VLOOKUP($C297,'START LİSTE'!$B$6:$G$1026,2,0))</f>
        <v/>
      </c>
      <c r="E297" s="43" t="str">
        <f>IF(ISERROR(VLOOKUP($C297,'START LİSTE'!$B$6:$G$1026,4,0)),"",VLOOKUP($C297,'START LİSTE'!$B$6:$G$1026,4,0))</f>
        <v/>
      </c>
      <c r="F297" s="108" t="str">
        <f>IF(ISERROR(VLOOKUP($C297,'FERDİ SONUÇ'!$B$6:$H$1027,6,0)),"",VLOOKUP($C297,'FERDİ SONUÇ'!$B$6:$H$1027,6,0))</f>
        <v/>
      </c>
      <c r="G297" s="45" t="str">
        <f>IF(OR(E297="",F297="DQ", F297="DNF", F297="DNS", F297=""),"-",VLOOKUP(C297,'FERDİ SONUÇ'!$B$6:$H$1027,7,0))</f>
        <v>-</v>
      </c>
      <c r="H297" s="39"/>
    </row>
    <row r="298" spans="1:8" ht="12.75" customHeight="1" x14ac:dyDescent="0.2">
      <c r="A298" s="38"/>
      <c r="B298" s="40"/>
      <c r="C298" s="62" t="str">
        <f>IF(A296="","",INDEX('TAKIM KAYIT'!$C$6:$C$365,MATCH(C296,'TAKIM KAYIT'!$C$6:$C$365,0)+2))</f>
        <v/>
      </c>
      <c r="D298" s="42" t="str">
        <f>IF(ISERROR(VLOOKUP($C298,'START LİSTE'!$B$6:$G$1026,2,0)),"",VLOOKUP($C298,'START LİSTE'!$B$6:$G$1026,2,0))</f>
        <v/>
      </c>
      <c r="E298" s="43" t="str">
        <f>IF(ISERROR(VLOOKUP($C298,'START LİSTE'!$B$6:$G$1026,4,0)),"",VLOOKUP($C298,'START LİSTE'!$B$6:$G$1026,4,0))</f>
        <v/>
      </c>
      <c r="F298" s="108" t="str">
        <f>IF(ISERROR(VLOOKUP($C298,'FERDİ SONUÇ'!$B$6:$H$1027,6,0)),"",VLOOKUP($C298,'FERDİ SONUÇ'!$B$6:$H$1027,6,0))</f>
        <v/>
      </c>
      <c r="G298" s="45" t="str">
        <f>IF(OR(E298="",F298="DQ", F298="DNF", F298="DNS", F298=""),"-",VLOOKUP(C298,'FERDİ SONUÇ'!$B$6:$H$1027,7,0))</f>
        <v>-</v>
      </c>
      <c r="H298" s="39"/>
    </row>
    <row r="299" spans="1:8" ht="12.75" customHeight="1" x14ac:dyDescent="0.2">
      <c r="A299" s="46"/>
      <c r="B299" s="48"/>
      <c r="C299" s="64" t="str">
        <f>IF(A296="","",INDEX('TAKIM KAYIT'!$C$6:$C$365,MATCH(C296,'TAKIM KAYIT'!$C$6:$C$365,0)+3))</f>
        <v/>
      </c>
      <c r="D299" s="49" t="str">
        <f>IF(ISERROR(VLOOKUP($C299,'START LİSTE'!$B$6:$G$1026,2,0)),"",VLOOKUP($C299,'START LİSTE'!$B$6:$G$1026,2,0))</f>
        <v/>
      </c>
      <c r="E299" s="50" t="str">
        <f>IF(ISERROR(VLOOKUP($C299,'START LİSTE'!$B$6:$G$1026,4,0)),"",VLOOKUP($C299,'START LİSTE'!$B$6:$G$1026,4,0))</f>
        <v/>
      </c>
      <c r="F299" s="109" t="str">
        <f>IF(ISERROR(VLOOKUP($C299,'FERDİ SONUÇ'!$B$6:$H$1027,6,0)),"",VLOOKUP($C299,'FERDİ SONUÇ'!$B$6:$H$1027,6,0))</f>
        <v/>
      </c>
      <c r="G299" s="52" t="str">
        <f>IF(OR(E299="",F299="DQ", F299="DNF", F299="DNS", F299=""),"-",VLOOKUP(C299,'FERDİ SONUÇ'!$B$6:$H$1027,7,0))</f>
        <v>-</v>
      </c>
      <c r="H299" s="47"/>
    </row>
    <row r="300" spans="1:8" ht="12.75" customHeight="1" x14ac:dyDescent="0.2">
      <c r="A300" s="28"/>
      <c r="B300" s="30"/>
      <c r="C300" s="60" t="str">
        <f>IF(A302="","",INDEX('TAKIM KAYIT'!$C$6:$C$365,MATCH(C302,'TAKIM KAYIT'!$C$6:$C$365,0)-2))</f>
        <v/>
      </c>
      <c r="D300" s="32" t="str">
        <f>IF(ISERROR(VLOOKUP($C300,'START LİSTE'!$B$6:$G$1026,2,0)),"",VLOOKUP($C300,'START LİSTE'!$B$6:$G$1026,2,0))</f>
        <v/>
      </c>
      <c r="E300" s="33" t="str">
        <f>IF(ISERROR(VLOOKUP($C300,'START LİSTE'!$B$6:$G$1026,4,0)),"",VLOOKUP($C300,'START LİSTE'!$B$6:$G$1026,4,0))</f>
        <v/>
      </c>
      <c r="F300" s="107" t="str">
        <f>IF(ISERROR(VLOOKUP($C300,'FERDİ SONUÇ'!$B$6:$H$1027,6,0)),"",VLOOKUP($C300,'FERDİ SONUÇ'!$B$6:$H$1027,6,0))</f>
        <v/>
      </c>
      <c r="G300" s="35" t="str">
        <f>IF(OR(E300="",F300="DQ", F300="DNF", F300="DNS", F300=""),"-",VLOOKUP(C300,'FERDİ SONUÇ'!$B$6:$H$1027,7,0))</f>
        <v>-</v>
      </c>
      <c r="H300" s="29"/>
    </row>
    <row r="301" spans="1:8" ht="12.75" customHeight="1" x14ac:dyDescent="0.2">
      <c r="A301" s="38"/>
      <c r="B301" s="40"/>
      <c r="C301" s="62" t="str">
        <f>IF(A302="","",INDEX('TAKIM KAYIT'!$C$6:$C$365,MATCH(C302,'TAKIM KAYIT'!$C$6:$C$365,0)-1))</f>
        <v/>
      </c>
      <c r="D301" s="42" t="str">
        <f>IF(ISERROR(VLOOKUP($C301,'START LİSTE'!$B$6:$G$1026,2,0)),"",VLOOKUP($C301,'START LİSTE'!$B$6:$G$1026,2,0))</f>
        <v/>
      </c>
      <c r="E301" s="43" t="str">
        <f>IF(ISERROR(VLOOKUP($C301,'START LİSTE'!$B$6:$G$1026,4,0)),"",VLOOKUP($C301,'START LİSTE'!$B$6:$G$1026,4,0))</f>
        <v/>
      </c>
      <c r="F301" s="108" t="str">
        <f>IF(ISERROR(VLOOKUP($C301,'FERDİ SONUÇ'!$B$6:$H$1027,6,0)),"",VLOOKUP($C301,'FERDİ SONUÇ'!$B$6:$H$1027,6,0))</f>
        <v/>
      </c>
      <c r="G301" s="45" t="str">
        <f>IF(OR(E301="",F301="DQ", F301="DNF", F301="DNS", F301=""),"-",VLOOKUP(C301,'FERDİ SONUÇ'!$B$6:$H$1027,7,0))</f>
        <v>-</v>
      </c>
      <c r="H301" s="39"/>
    </row>
    <row r="302" spans="1:8" ht="12.75" customHeight="1" x14ac:dyDescent="0.2">
      <c r="A302" s="67" t="str">
        <f>IF(ISERROR(SMALL('TAKIM KAYIT'!$A$6:$A$365,50)),"",SMALL('TAKIM KAYIT'!$A$6:$A$365,50))</f>
        <v/>
      </c>
      <c r="B302" s="40" t="str">
        <f>IF(A302="","",VLOOKUP(A302,'TAKIM KAYIT'!$A$6:$J$365,2,FALSE))</f>
        <v/>
      </c>
      <c r="C302" s="62" t="str">
        <f>IF(A302="","",VLOOKUP(A302,'TAKIM KAYIT'!$A$6:$J$365,3,FALSE))</f>
        <v/>
      </c>
      <c r="D302" s="42" t="str">
        <f>IF(ISERROR(VLOOKUP($C302,'START LİSTE'!$B$6:$G$1026,2,0)),"",VLOOKUP($C302,'START LİSTE'!$B$6:$G$1026,2,0))</f>
        <v/>
      </c>
      <c r="E302" s="43" t="str">
        <f>IF(ISERROR(VLOOKUP($C302,'START LİSTE'!$B$6:$G$1026,4,0)),"",VLOOKUP($C302,'START LİSTE'!$B$6:$G$1026,4,0))</f>
        <v/>
      </c>
      <c r="F302" s="108" t="str">
        <f>IF(ISERROR(VLOOKUP($C302,'FERDİ SONUÇ'!$B$6:$H$1027,6,0)),"",VLOOKUP($C302,'FERDİ SONUÇ'!$B$6:$H$1027,6,0))</f>
        <v/>
      </c>
      <c r="G302" s="45" t="str">
        <f>IF(OR(E302="",F302="DQ", F302="DNF", F302="DNS", F302=""),"-",VLOOKUP(C302,'FERDİ SONUÇ'!$B$6:$H$1027,7,0))</f>
        <v>-</v>
      </c>
      <c r="H302" s="58" t="str">
        <f>IF(A302="","",VLOOKUP(A302,'TAKIM KAYIT'!$A$6:$K$365,10,FALSE))</f>
        <v/>
      </c>
    </row>
    <row r="303" spans="1:8" ht="12.75" customHeight="1" x14ac:dyDescent="0.2">
      <c r="A303" s="38"/>
      <c r="B303" s="40"/>
      <c r="C303" s="62" t="str">
        <f>IF(A302="","",INDEX('TAKIM KAYIT'!$C$6:$C$365,MATCH(C302,'TAKIM KAYIT'!$C$6:$C$365,0)+1))</f>
        <v/>
      </c>
      <c r="D303" s="42" t="str">
        <f>IF(ISERROR(VLOOKUP($C303,'START LİSTE'!$B$6:$G$1026,2,0)),"",VLOOKUP($C303,'START LİSTE'!$B$6:$G$1026,2,0))</f>
        <v/>
      </c>
      <c r="E303" s="43" t="str">
        <f>IF(ISERROR(VLOOKUP($C303,'START LİSTE'!$B$6:$G$1026,4,0)),"",VLOOKUP($C303,'START LİSTE'!$B$6:$G$1026,4,0))</f>
        <v/>
      </c>
      <c r="F303" s="108" t="str">
        <f>IF(ISERROR(VLOOKUP($C303,'FERDİ SONUÇ'!$B$6:$H$1027,6,0)),"",VLOOKUP($C303,'FERDİ SONUÇ'!$B$6:$H$1027,6,0))</f>
        <v/>
      </c>
      <c r="G303" s="45" t="str">
        <f>IF(OR(E303="",F303="DQ", F303="DNF", F303="DNS", F303=""),"-",VLOOKUP(C303,'FERDİ SONUÇ'!$B$6:$H$1027,7,0))</f>
        <v>-</v>
      </c>
      <c r="H303" s="39"/>
    </row>
    <row r="304" spans="1:8" ht="12.75" customHeight="1" x14ac:dyDescent="0.2">
      <c r="A304" s="38"/>
      <c r="B304" s="40"/>
      <c r="C304" s="62" t="str">
        <f>IF(A302="","",INDEX('TAKIM KAYIT'!$C$6:$C$365,MATCH(C302,'TAKIM KAYIT'!$C$6:$C$365,0)+2))</f>
        <v/>
      </c>
      <c r="D304" s="42" t="str">
        <f>IF(ISERROR(VLOOKUP($C304,'START LİSTE'!$B$6:$G$1026,2,0)),"",VLOOKUP($C304,'START LİSTE'!$B$6:$G$1026,2,0))</f>
        <v/>
      </c>
      <c r="E304" s="43" t="str">
        <f>IF(ISERROR(VLOOKUP($C304,'START LİSTE'!$B$6:$G$1026,4,0)),"",VLOOKUP($C304,'START LİSTE'!$B$6:$G$1026,4,0))</f>
        <v/>
      </c>
      <c r="F304" s="108" t="str">
        <f>IF(ISERROR(VLOOKUP($C304,'FERDİ SONUÇ'!$B$6:$H$1027,6,0)),"",VLOOKUP($C304,'FERDİ SONUÇ'!$B$6:$H$1027,6,0))</f>
        <v/>
      </c>
      <c r="G304" s="45" t="str">
        <f>IF(OR(E304="",F304="DQ", F304="DNF", F304="DNS", F304=""),"-",VLOOKUP(C304,'FERDİ SONUÇ'!$B$6:$H$1027,7,0))</f>
        <v>-</v>
      </c>
      <c r="H304" s="39"/>
    </row>
    <row r="305" spans="1:8" ht="12.75" customHeight="1" x14ac:dyDescent="0.2">
      <c r="A305" s="46"/>
      <c r="B305" s="48"/>
      <c r="C305" s="64" t="str">
        <f>IF(A302="","",INDEX('TAKIM KAYIT'!$C$6:$C$365,MATCH(C302,'TAKIM KAYIT'!$C$6:$C$365,0)+3))</f>
        <v/>
      </c>
      <c r="D305" s="49" t="str">
        <f>IF(ISERROR(VLOOKUP($C305,'START LİSTE'!$B$6:$G$1026,2,0)),"",VLOOKUP($C305,'START LİSTE'!$B$6:$G$1026,2,0))</f>
        <v/>
      </c>
      <c r="E305" s="50" t="str">
        <f>IF(ISERROR(VLOOKUP($C305,'START LİSTE'!$B$6:$G$1026,4,0)),"",VLOOKUP($C305,'START LİSTE'!$B$6:$G$1026,4,0))</f>
        <v/>
      </c>
      <c r="F305" s="109" t="str">
        <f>IF(ISERROR(VLOOKUP($C305,'FERDİ SONUÇ'!$B$6:$H$1027,6,0)),"",VLOOKUP($C305,'FERDİ SONUÇ'!$B$6:$H$1027,6,0))</f>
        <v/>
      </c>
      <c r="G305" s="52" t="str">
        <f>IF(OR(E305="",F305="DQ", F305="DNF", F305="DNS", F305=""),"-",VLOOKUP(C305,'FERDİ SONUÇ'!$B$6:$H$1027,7,0))</f>
        <v>-</v>
      </c>
      <c r="H305" s="47"/>
    </row>
    <row r="306" spans="1:8" ht="12.75" customHeight="1" x14ac:dyDescent="0.2">
      <c r="A306" s="28"/>
      <c r="B306" s="30"/>
      <c r="C306" s="60" t="str">
        <f>IF(A308="","",INDEX('TAKIM KAYIT'!$C$6:$C$365,MATCH(C308,'TAKIM KAYIT'!$C$6:$C$365,0)-2))</f>
        <v/>
      </c>
      <c r="D306" s="32" t="str">
        <f>IF(ISERROR(VLOOKUP($C306,'START LİSTE'!$B$6:$G$1026,2,0)),"",VLOOKUP($C306,'START LİSTE'!$B$6:$G$1026,2,0))</f>
        <v/>
      </c>
      <c r="E306" s="33" t="str">
        <f>IF(ISERROR(VLOOKUP($C306,'START LİSTE'!$B$6:$G$1026,4,0)),"",VLOOKUP($C306,'START LİSTE'!$B$6:$G$1026,4,0))</f>
        <v/>
      </c>
      <c r="F306" s="107" t="str">
        <f>IF(ISERROR(VLOOKUP($C306,'FERDİ SONUÇ'!$B$6:$H$1027,6,0)),"",VLOOKUP($C306,'FERDİ SONUÇ'!$B$6:$H$1027,6,0))</f>
        <v/>
      </c>
      <c r="G306" s="35" t="str">
        <f>IF(OR(E306="",F306="DQ", F306="DNF", F306="DNS", F306=""),"-",VLOOKUP(C306,'FERDİ SONUÇ'!$B$6:$H$1027,7,0))</f>
        <v>-</v>
      </c>
      <c r="H306" s="29"/>
    </row>
    <row r="307" spans="1:8" ht="12.75" customHeight="1" x14ac:dyDescent="0.2">
      <c r="A307" s="38"/>
      <c r="B307" s="40"/>
      <c r="C307" s="62" t="str">
        <f>IF(A308="","",INDEX('TAKIM KAYIT'!$C$6:$C$365,MATCH(C308,'TAKIM KAYIT'!$C$6:$C$365,0)-1))</f>
        <v/>
      </c>
      <c r="D307" s="42" t="str">
        <f>IF(ISERROR(VLOOKUP($C307,'START LİSTE'!$B$6:$G$1026,2,0)),"",VLOOKUP($C307,'START LİSTE'!$B$6:$G$1026,2,0))</f>
        <v/>
      </c>
      <c r="E307" s="43" t="str">
        <f>IF(ISERROR(VLOOKUP($C307,'START LİSTE'!$B$6:$G$1026,4,0)),"",VLOOKUP($C307,'START LİSTE'!$B$6:$G$1026,4,0))</f>
        <v/>
      </c>
      <c r="F307" s="108" t="str">
        <f>IF(ISERROR(VLOOKUP($C307,'FERDİ SONUÇ'!$B$6:$H$1027,6,0)),"",VLOOKUP($C307,'FERDİ SONUÇ'!$B$6:$H$1027,6,0))</f>
        <v/>
      </c>
      <c r="G307" s="45" t="str">
        <f>IF(OR(E307="",F307="DQ", F307="DNF", F307="DNS", F307=""),"-",VLOOKUP(C307,'FERDİ SONUÇ'!$B$6:$H$1027,7,0))</f>
        <v>-</v>
      </c>
      <c r="H307" s="39"/>
    </row>
    <row r="308" spans="1:8" ht="12.75" customHeight="1" x14ac:dyDescent="0.2">
      <c r="A308" s="67" t="str">
        <f>IF(ISERROR(SMALL('TAKIM KAYIT'!$A$6:$A$365,51)),"",SMALL('TAKIM KAYIT'!$A$6:$A$365,51))</f>
        <v/>
      </c>
      <c r="B308" s="40" t="str">
        <f>IF(A308="","",VLOOKUP(A308,'TAKIM KAYIT'!$A$6:$J$365,2,FALSE))</f>
        <v/>
      </c>
      <c r="C308" s="62" t="str">
        <f>IF(A308="","",VLOOKUP(A308,'TAKIM KAYIT'!$A$6:$J$365,3,FALSE))</f>
        <v/>
      </c>
      <c r="D308" s="42" t="str">
        <f>IF(ISERROR(VLOOKUP($C308,'START LİSTE'!$B$6:$G$1026,2,0)),"",VLOOKUP($C308,'START LİSTE'!$B$6:$G$1026,2,0))</f>
        <v/>
      </c>
      <c r="E308" s="43" t="str">
        <f>IF(ISERROR(VLOOKUP($C308,'START LİSTE'!$B$6:$G$1026,4,0)),"",VLOOKUP($C308,'START LİSTE'!$B$6:$G$1026,4,0))</f>
        <v/>
      </c>
      <c r="F308" s="108" t="str">
        <f>IF(ISERROR(VLOOKUP($C308,'FERDİ SONUÇ'!$B$6:$H$1027,6,0)),"",VLOOKUP($C308,'FERDİ SONUÇ'!$B$6:$H$1027,6,0))</f>
        <v/>
      </c>
      <c r="G308" s="45" t="str">
        <f>IF(OR(E308="",F308="DQ", F308="DNF", F308="DNS", F308=""),"-",VLOOKUP(C308,'FERDİ SONUÇ'!$B$6:$H$1027,7,0))</f>
        <v>-</v>
      </c>
      <c r="H308" s="58" t="str">
        <f>IF(A308="","",VLOOKUP(A308,'TAKIM KAYIT'!$A$6:$K$365,10,FALSE))</f>
        <v/>
      </c>
    </row>
    <row r="309" spans="1:8" ht="12.75" customHeight="1" x14ac:dyDescent="0.2">
      <c r="A309" s="38"/>
      <c r="B309" s="40"/>
      <c r="C309" s="62" t="str">
        <f>IF(A308="","",INDEX('TAKIM KAYIT'!$C$6:$C$365,MATCH(C308,'TAKIM KAYIT'!$C$6:$C$365,0)+1))</f>
        <v/>
      </c>
      <c r="D309" s="42" t="str">
        <f>IF(ISERROR(VLOOKUP($C309,'START LİSTE'!$B$6:$G$1026,2,0)),"",VLOOKUP($C309,'START LİSTE'!$B$6:$G$1026,2,0))</f>
        <v/>
      </c>
      <c r="E309" s="43" t="str">
        <f>IF(ISERROR(VLOOKUP($C309,'START LİSTE'!$B$6:$G$1026,4,0)),"",VLOOKUP($C309,'START LİSTE'!$B$6:$G$1026,4,0))</f>
        <v/>
      </c>
      <c r="F309" s="108" t="str">
        <f>IF(ISERROR(VLOOKUP($C309,'FERDİ SONUÇ'!$B$6:$H$1027,6,0)),"",VLOOKUP($C309,'FERDİ SONUÇ'!$B$6:$H$1027,6,0))</f>
        <v/>
      </c>
      <c r="G309" s="45" t="str">
        <f>IF(OR(E309="",F309="DQ", F309="DNF", F309="DNS", F309=""),"-",VLOOKUP(C309,'FERDİ SONUÇ'!$B$6:$H$1027,7,0))</f>
        <v>-</v>
      </c>
      <c r="H309" s="39"/>
    </row>
    <row r="310" spans="1:8" ht="12.75" customHeight="1" x14ac:dyDescent="0.2">
      <c r="A310" s="38"/>
      <c r="B310" s="40"/>
      <c r="C310" s="62" t="str">
        <f>IF(A308="","",INDEX('TAKIM KAYIT'!$C$6:$C$365,MATCH(C308,'TAKIM KAYIT'!$C$6:$C$365,0)+2))</f>
        <v/>
      </c>
      <c r="D310" s="42" t="str">
        <f>IF(ISERROR(VLOOKUP($C310,'START LİSTE'!$B$6:$G$1026,2,0)),"",VLOOKUP($C310,'START LİSTE'!$B$6:$G$1026,2,0))</f>
        <v/>
      </c>
      <c r="E310" s="43" t="str">
        <f>IF(ISERROR(VLOOKUP($C310,'START LİSTE'!$B$6:$G$1026,4,0)),"",VLOOKUP($C310,'START LİSTE'!$B$6:$G$1026,4,0))</f>
        <v/>
      </c>
      <c r="F310" s="108" t="str">
        <f>IF(ISERROR(VLOOKUP($C310,'FERDİ SONUÇ'!$B$6:$H$1027,6,0)),"",VLOOKUP($C310,'FERDİ SONUÇ'!$B$6:$H$1027,6,0))</f>
        <v/>
      </c>
      <c r="G310" s="45" t="str">
        <f>IF(OR(E310="",F310="DQ", F310="DNF", F310="DNS", F310=""),"-",VLOOKUP(C310,'FERDİ SONUÇ'!$B$6:$H$1027,7,0))</f>
        <v>-</v>
      </c>
      <c r="H310" s="39"/>
    </row>
    <row r="311" spans="1:8" ht="12.75" customHeight="1" x14ac:dyDescent="0.2">
      <c r="A311" s="46"/>
      <c r="B311" s="48"/>
      <c r="C311" s="64" t="str">
        <f>IF(A308="","",INDEX('TAKIM KAYIT'!$C$6:$C$365,MATCH(C308,'TAKIM KAYIT'!$C$6:$C$365,0)+3))</f>
        <v/>
      </c>
      <c r="D311" s="49" t="str">
        <f>IF(ISERROR(VLOOKUP($C311,'START LİSTE'!$B$6:$G$1026,2,0)),"",VLOOKUP($C311,'START LİSTE'!$B$6:$G$1026,2,0))</f>
        <v/>
      </c>
      <c r="E311" s="50" t="str">
        <f>IF(ISERROR(VLOOKUP($C311,'START LİSTE'!$B$6:$G$1026,4,0)),"",VLOOKUP($C311,'START LİSTE'!$B$6:$G$1026,4,0))</f>
        <v/>
      </c>
      <c r="F311" s="109" t="str">
        <f>IF(ISERROR(VLOOKUP($C311,'FERDİ SONUÇ'!$B$6:$H$1027,6,0)),"",VLOOKUP($C311,'FERDİ SONUÇ'!$B$6:$H$1027,6,0))</f>
        <v/>
      </c>
      <c r="G311" s="52" t="str">
        <f>IF(OR(E311="",F311="DQ", F311="DNF", F311="DNS", F311=""),"-",VLOOKUP(C311,'FERDİ SONUÇ'!$B$6:$H$1027,7,0))</f>
        <v>-</v>
      </c>
      <c r="H311" s="47"/>
    </row>
    <row r="312" spans="1:8" ht="12.75" customHeight="1" x14ac:dyDescent="0.2">
      <c r="A312" s="28"/>
      <c r="B312" s="30"/>
      <c r="C312" s="60" t="str">
        <f>IF(A314="","",INDEX('TAKIM KAYIT'!$C$6:$C$365,MATCH(C314,'TAKIM KAYIT'!$C$6:$C$365,0)-2))</f>
        <v/>
      </c>
      <c r="D312" s="32" t="str">
        <f>IF(ISERROR(VLOOKUP($C312,'START LİSTE'!$B$6:$G$1026,2,0)),"",VLOOKUP($C312,'START LİSTE'!$B$6:$G$1026,2,0))</f>
        <v/>
      </c>
      <c r="E312" s="33" t="str">
        <f>IF(ISERROR(VLOOKUP($C312,'START LİSTE'!$B$6:$G$1026,4,0)),"",VLOOKUP($C312,'START LİSTE'!$B$6:$G$1026,4,0))</f>
        <v/>
      </c>
      <c r="F312" s="107" t="str">
        <f>IF(ISERROR(VLOOKUP($C312,'FERDİ SONUÇ'!$B$6:$H$1027,6,0)),"",VLOOKUP($C312,'FERDİ SONUÇ'!$B$6:$H$1027,6,0))</f>
        <v/>
      </c>
      <c r="G312" s="35" t="str">
        <f>IF(OR(E312="",F312="DQ", F312="DNF", F312="DNS", F312=""),"-",VLOOKUP(C312,'FERDİ SONUÇ'!$B$6:$H$1027,7,0))</f>
        <v>-</v>
      </c>
      <c r="H312" s="29"/>
    </row>
    <row r="313" spans="1:8" ht="12.75" customHeight="1" x14ac:dyDescent="0.2">
      <c r="A313" s="38"/>
      <c r="B313" s="40"/>
      <c r="C313" s="62" t="str">
        <f>IF(A314="","",INDEX('TAKIM KAYIT'!$C$6:$C$365,MATCH(C314,'TAKIM KAYIT'!$C$6:$C$365,0)-1))</f>
        <v/>
      </c>
      <c r="D313" s="42" t="str">
        <f>IF(ISERROR(VLOOKUP($C313,'START LİSTE'!$B$6:$G$1026,2,0)),"",VLOOKUP($C313,'START LİSTE'!$B$6:$G$1026,2,0))</f>
        <v/>
      </c>
      <c r="E313" s="43" t="str">
        <f>IF(ISERROR(VLOOKUP($C313,'START LİSTE'!$B$6:$G$1026,4,0)),"",VLOOKUP($C313,'START LİSTE'!$B$6:$G$1026,4,0))</f>
        <v/>
      </c>
      <c r="F313" s="108" t="str">
        <f>IF(ISERROR(VLOOKUP($C313,'FERDİ SONUÇ'!$B$6:$H$1027,6,0)),"",VLOOKUP($C313,'FERDİ SONUÇ'!$B$6:$H$1027,6,0))</f>
        <v/>
      </c>
      <c r="G313" s="45" t="str">
        <f>IF(OR(E313="",F313="DQ", F313="DNF", F313="DNS", F313=""),"-",VLOOKUP(C313,'FERDİ SONUÇ'!$B$6:$H$1027,7,0))</f>
        <v>-</v>
      </c>
      <c r="H313" s="39"/>
    </row>
    <row r="314" spans="1:8" ht="12.75" customHeight="1" x14ac:dyDescent="0.2">
      <c r="A314" s="67" t="str">
        <f>IF(ISERROR(SMALL('TAKIM KAYIT'!$A$6:$A$365,52)),"",SMALL('TAKIM KAYIT'!$A$6:$A$365,52))</f>
        <v/>
      </c>
      <c r="B314" s="40" t="str">
        <f>IF(A314="","",VLOOKUP(A314,'TAKIM KAYIT'!$A$6:$J$365,2,FALSE))</f>
        <v/>
      </c>
      <c r="C314" s="62" t="str">
        <f>IF(A314="","",VLOOKUP(A314,'TAKIM KAYIT'!$A$6:$J$365,3,FALSE))</f>
        <v/>
      </c>
      <c r="D314" s="42" t="str">
        <f>IF(ISERROR(VLOOKUP($C314,'START LİSTE'!$B$6:$G$1026,2,0)),"",VLOOKUP($C314,'START LİSTE'!$B$6:$G$1026,2,0))</f>
        <v/>
      </c>
      <c r="E314" s="43" t="str">
        <f>IF(ISERROR(VLOOKUP($C314,'START LİSTE'!$B$6:$G$1026,4,0)),"",VLOOKUP($C314,'START LİSTE'!$B$6:$G$1026,4,0))</f>
        <v/>
      </c>
      <c r="F314" s="108" t="str">
        <f>IF(ISERROR(VLOOKUP($C314,'FERDİ SONUÇ'!$B$6:$H$1027,6,0)),"",VLOOKUP($C314,'FERDİ SONUÇ'!$B$6:$H$1027,6,0))</f>
        <v/>
      </c>
      <c r="G314" s="45" t="str">
        <f>IF(OR(E314="",F314="DQ", F314="DNF", F314="DNS", F314=""),"-",VLOOKUP(C314,'FERDİ SONUÇ'!$B$6:$H$1027,7,0))</f>
        <v>-</v>
      </c>
      <c r="H314" s="58" t="str">
        <f>IF(A314="","",VLOOKUP(A314,'TAKIM KAYIT'!$A$6:$K$365,10,FALSE))</f>
        <v/>
      </c>
    </row>
    <row r="315" spans="1:8" ht="12.75" customHeight="1" x14ac:dyDescent="0.2">
      <c r="A315" s="38"/>
      <c r="B315" s="40"/>
      <c r="C315" s="62" t="str">
        <f>IF(A314="","",INDEX('TAKIM KAYIT'!$C$6:$C$365,MATCH(C314,'TAKIM KAYIT'!$C$6:$C$365,0)+1))</f>
        <v/>
      </c>
      <c r="D315" s="42" t="str">
        <f>IF(ISERROR(VLOOKUP($C315,'START LİSTE'!$B$6:$G$1026,2,0)),"",VLOOKUP($C315,'START LİSTE'!$B$6:$G$1026,2,0))</f>
        <v/>
      </c>
      <c r="E315" s="43" t="str">
        <f>IF(ISERROR(VLOOKUP($C315,'START LİSTE'!$B$6:$G$1026,4,0)),"",VLOOKUP($C315,'START LİSTE'!$B$6:$G$1026,4,0))</f>
        <v/>
      </c>
      <c r="F315" s="108" t="str">
        <f>IF(ISERROR(VLOOKUP($C315,'FERDİ SONUÇ'!$B$6:$H$1027,6,0)),"",VLOOKUP($C315,'FERDİ SONUÇ'!$B$6:$H$1027,6,0))</f>
        <v/>
      </c>
      <c r="G315" s="45" t="str">
        <f>IF(OR(E315="",F315="DQ", F315="DNF", F315="DNS", F315=""),"-",VLOOKUP(C315,'FERDİ SONUÇ'!$B$6:$H$1027,7,0))</f>
        <v>-</v>
      </c>
      <c r="H315" s="39"/>
    </row>
    <row r="316" spans="1:8" ht="12.75" customHeight="1" x14ac:dyDescent="0.2">
      <c r="A316" s="38"/>
      <c r="B316" s="40"/>
      <c r="C316" s="62" t="str">
        <f>IF(A314="","",INDEX('TAKIM KAYIT'!$C$6:$C$365,MATCH(C314,'TAKIM KAYIT'!$C$6:$C$365,0)+2))</f>
        <v/>
      </c>
      <c r="D316" s="42" t="str">
        <f>IF(ISERROR(VLOOKUP($C316,'START LİSTE'!$B$6:$G$1026,2,0)),"",VLOOKUP($C316,'START LİSTE'!$B$6:$G$1026,2,0))</f>
        <v/>
      </c>
      <c r="E316" s="43" t="str">
        <f>IF(ISERROR(VLOOKUP($C316,'START LİSTE'!$B$6:$G$1026,4,0)),"",VLOOKUP($C316,'START LİSTE'!$B$6:$G$1026,4,0))</f>
        <v/>
      </c>
      <c r="F316" s="108" t="str">
        <f>IF(ISERROR(VLOOKUP($C316,'FERDİ SONUÇ'!$B$6:$H$1027,6,0)),"",VLOOKUP($C316,'FERDİ SONUÇ'!$B$6:$H$1027,6,0))</f>
        <v/>
      </c>
      <c r="G316" s="45" t="str">
        <f>IF(OR(E316="",F316="DQ", F316="DNF", F316="DNS", F316=""),"-",VLOOKUP(C316,'FERDİ SONUÇ'!$B$6:$H$1027,7,0))</f>
        <v>-</v>
      </c>
      <c r="H316" s="39"/>
    </row>
    <row r="317" spans="1:8" ht="12.75" customHeight="1" x14ac:dyDescent="0.2">
      <c r="A317" s="46"/>
      <c r="B317" s="48"/>
      <c r="C317" s="64" t="str">
        <f>IF(A314="","",INDEX('TAKIM KAYIT'!$C$6:$C$365,MATCH(C314,'TAKIM KAYIT'!$C$6:$C$365,0)+3))</f>
        <v/>
      </c>
      <c r="D317" s="49" t="str">
        <f>IF(ISERROR(VLOOKUP($C317,'START LİSTE'!$B$6:$G$1026,2,0)),"",VLOOKUP($C317,'START LİSTE'!$B$6:$G$1026,2,0))</f>
        <v/>
      </c>
      <c r="E317" s="50" t="str">
        <f>IF(ISERROR(VLOOKUP($C317,'START LİSTE'!$B$6:$G$1026,4,0)),"",VLOOKUP($C317,'START LİSTE'!$B$6:$G$1026,4,0))</f>
        <v/>
      </c>
      <c r="F317" s="109" t="str">
        <f>IF(ISERROR(VLOOKUP($C317,'FERDİ SONUÇ'!$B$6:$H$1027,6,0)),"",VLOOKUP($C317,'FERDİ SONUÇ'!$B$6:$H$1027,6,0))</f>
        <v/>
      </c>
      <c r="G317" s="52" t="str">
        <f>IF(OR(E317="",F317="DQ", F317="DNF", F317="DNS", F317=""),"-",VLOOKUP(C317,'FERDİ SONUÇ'!$B$6:$H$1027,7,0))</f>
        <v>-</v>
      </c>
      <c r="H317" s="47"/>
    </row>
    <row r="318" spans="1:8" ht="12.75" customHeight="1" x14ac:dyDescent="0.2">
      <c r="A318" s="28"/>
      <c r="B318" s="30"/>
      <c r="C318" s="60" t="str">
        <f>IF(A320="","",INDEX('TAKIM KAYIT'!$C$6:$C$365,MATCH(C320,'TAKIM KAYIT'!$C$6:$C$365,0)-2))</f>
        <v/>
      </c>
      <c r="D318" s="32" t="str">
        <f>IF(ISERROR(VLOOKUP($C318,'START LİSTE'!$B$6:$G$1026,2,0)),"",VLOOKUP($C318,'START LİSTE'!$B$6:$G$1026,2,0))</f>
        <v/>
      </c>
      <c r="E318" s="33" t="str">
        <f>IF(ISERROR(VLOOKUP($C318,'START LİSTE'!$B$6:$G$1026,4,0)),"",VLOOKUP($C318,'START LİSTE'!$B$6:$G$1026,4,0))</f>
        <v/>
      </c>
      <c r="F318" s="107" t="str">
        <f>IF(ISERROR(VLOOKUP($C318,'FERDİ SONUÇ'!$B$6:$H$1027,6,0)),"",VLOOKUP($C318,'FERDİ SONUÇ'!$B$6:$H$1027,6,0))</f>
        <v/>
      </c>
      <c r="G318" s="35" t="str">
        <f>IF(OR(E318="",F318="DQ", F318="DNF", F318="DNS", F318=""),"-",VLOOKUP(C318,'FERDİ SONUÇ'!$B$6:$H$1027,7,0))</f>
        <v>-</v>
      </c>
      <c r="H318" s="29"/>
    </row>
    <row r="319" spans="1:8" ht="12.75" customHeight="1" x14ac:dyDescent="0.2">
      <c r="A319" s="38"/>
      <c r="B319" s="40"/>
      <c r="C319" s="62" t="str">
        <f>IF(A320="","",INDEX('TAKIM KAYIT'!$C$6:$C$365,MATCH(C320,'TAKIM KAYIT'!$C$6:$C$365,0)-1))</f>
        <v/>
      </c>
      <c r="D319" s="42" t="str">
        <f>IF(ISERROR(VLOOKUP($C319,'START LİSTE'!$B$6:$G$1026,2,0)),"",VLOOKUP($C319,'START LİSTE'!$B$6:$G$1026,2,0))</f>
        <v/>
      </c>
      <c r="E319" s="43" t="str">
        <f>IF(ISERROR(VLOOKUP($C319,'START LİSTE'!$B$6:$G$1026,4,0)),"",VLOOKUP($C319,'START LİSTE'!$B$6:$G$1026,4,0))</f>
        <v/>
      </c>
      <c r="F319" s="108" t="str">
        <f>IF(ISERROR(VLOOKUP($C319,'FERDİ SONUÇ'!$B$6:$H$1027,6,0)),"",VLOOKUP($C319,'FERDİ SONUÇ'!$B$6:$H$1027,6,0))</f>
        <v/>
      </c>
      <c r="G319" s="45" t="str">
        <f>IF(OR(E319="",F319="DQ", F319="DNF", F319="DNS", F319=""),"-",VLOOKUP(C319,'FERDİ SONUÇ'!$B$6:$H$1027,7,0))</f>
        <v>-</v>
      </c>
      <c r="H319" s="39"/>
    </row>
    <row r="320" spans="1:8" ht="12.75" customHeight="1" x14ac:dyDescent="0.2">
      <c r="A320" s="67" t="str">
        <f>IF(ISERROR(SMALL('TAKIM KAYIT'!$A$6:$A$365,53)),"",SMALL('TAKIM KAYIT'!$A$6:$A$365,53))</f>
        <v/>
      </c>
      <c r="B320" s="40" t="str">
        <f>IF(A320="","",VLOOKUP(A320,'TAKIM KAYIT'!$A$6:$J$365,2,FALSE))</f>
        <v/>
      </c>
      <c r="C320" s="62" t="str">
        <f>IF(A320="","",VLOOKUP(A320,'TAKIM KAYIT'!$A$6:$J$365,3,FALSE))</f>
        <v/>
      </c>
      <c r="D320" s="42" t="str">
        <f>IF(ISERROR(VLOOKUP($C320,'START LİSTE'!$B$6:$G$1026,2,0)),"",VLOOKUP($C320,'START LİSTE'!$B$6:$G$1026,2,0))</f>
        <v/>
      </c>
      <c r="E320" s="43" t="str">
        <f>IF(ISERROR(VLOOKUP($C320,'START LİSTE'!$B$6:$G$1026,4,0)),"",VLOOKUP($C320,'START LİSTE'!$B$6:$G$1026,4,0))</f>
        <v/>
      </c>
      <c r="F320" s="108" t="str">
        <f>IF(ISERROR(VLOOKUP($C320,'FERDİ SONUÇ'!$B$6:$H$1027,6,0)),"",VLOOKUP($C320,'FERDİ SONUÇ'!$B$6:$H$1027,6,0))</f>
        <v/>
      </c>
      <c r="G320" s="45" t="str">
        <f>IF(OR(E320="",F320="DQ", F320="DNF", F320="DNS", F320=""),"-",VLOOKUP(C320,'FERDİ SONUÇ'!$B$6:$H$1027,7,0))</f>
        <v>-</v>
      </c>
      <c r="H320" s="58" t="str">
        <f>IF(A320="","",VLOOKUP(A320,'TAKIM KAYIT'!$A$6:$K$365,10,FALSE))</f>
        <v/>
      </c>
    </row>
    <row r="321" spans="1:8" ht="12.75" customHeight="1" x14ac:dyDescent="0.2">
      <c r="A321" s="38"/>
      <c r="B321" s="40"/>
      <c r="C321" s="62" t="str">
        <f>IF(A320="","",INDEX('TAKIM KAYIT'!$C$6:$C$365,MATCH(C320,'TAKIM KAYIT'!$C$6:$C$365,0)+1))</f>
        <v/>
      </c>
      <c r="D321" s="42" t="str">
        <f>IF(ISERROR(VLOOKUP($C321,'START LİSTE'!$B$6:$G$1026,2,0)),"",VLOOKUP($C321,'START LİSTE'!$B$6:$G$1026,2,0))</f>
        <v/>
      </c>
      <c r="E321" s="43" t="str">
        <f>IF(ISERROR(VLOOKUP($C321,'START LİSTE'!$B$6:$G$1026,4,0)),"",VLOOKUP($C321,'START LİSTE'!$B$6:$G$1026,4,0))</f>
        <v/>
      </c>
      <c r="F321" s="108" t="str">
        <f>IF(ISERROR(VLOOKUP($C321,'FERDİ SONUÇ'!$B$6:$H$1027,6,0)),"",VLOOKUP($C321,'FERDİ SONUÇ'!$B$6:$H$1027,6,0))</f>
        <v/>
      </c>
      <c r="G321" s="45" t="str">
        <f>IF(OR(E321="",F321="DQ", F321="DNF", F321="DNS", F321=""),"-",VLOOKUP(C321,'FERDİ SONUÇ'!$B$6:$H$1027,7,0))</f>
        <v>-</v>
      </c>
      <c r="H321" s="39"/>
    </row>
    <row r="322" spans="1:8" ht="12.75" customHeight="1" x14ac:dyDescent="0.2">
      <c r="A322" s="38"/>
      <c r="B322" s="40"/>
      <c r="C322" s="62" t="str">
        <f>IF(A320="","",INDEX('TAKIM KAYIT'!$C$6:$C$365,MATCH(C320,'TAKIM KAYIT'!$C$6:$C$365,0)+2))</f>
        <v/>
      </c>
      <c r="D322" s="42" t="str">
        <f>IF(ISERROR(VLOOKUP($C322,'START LİSTE'!$B$6:$G$1026,2,0)),"",VLOOKUP($C322,'START LİSTE'!$B$6:$G$1026,2,0))</f>
        <v/>
      </c>
      <c r="E322" s="43" t="str">
        <f>IF(ISERROR(VLOOKUP($C322,'START LİSTE'!$B$6:$G$1026,4,0)),"",VLOOKUP($C322,'START LİSTE'!$B$6:$G$1026,4,0))</f>
        <v/>
      </c>
      <c r="F322" s="108" t="str">
        <f>IF(ISERROR(VLOOKUP($C322,'FERDİ SONUÇ'!$B$6:$H$1027,6,0)),"",VLOOKUP($C322,'FERDİ SONUÇ'!$B$6:$H$1027,6,0))</f>
        <v/>
      </c>
      <c r="G322" s="45" t="str">
        <f>IF(OR(E322="",F322="DQ", F322="DNF", F322="DNS", F322=""),"-",VLOOKUP(C322,'FERDİ SONUÇ'!$B$6:$H$1027,7,0))</f>
        <v>-</v>
      </c>
      <c r="H322" s="39"/>
    </row>
    <row r="323" spans="1:8" ht="12.75" customHeight="1" x14ac:dyDescent="0.2">
      <c r="A323" s="46"/>
      <c r="B323" s="48"/>
      <c r="C323" s="64" t="str">
        <f>IF(A320="","",INDEX('TAKIM KAYIT'!$C$6:$C$365,MATCH(C320,'TAKIM KAYIT'!$C$6:$C$365,0)+3))</f>
        <v/>
      </c>
      <c r="D323" s="49" t="str">
        <f>IF(ISERROR(VLOOKUP($C323,'START LİSTE'!$B$6:$G$1026,2,0)),"",VLOOKUP($C323,'START LİSTE'!$B$6:$G$1026,2,0))</f>
        <v/>
      </c>
      <c r="E323" s="50" t="str">
        <f>IF(ISERROR(VLOOKUP($C323,'START LİSTE'!$B$6:$G$1026,4,0)),"",VLOOKUP($C323,'START LİSTE'!$B$6:$G$1026,4,0))</f>
        <v/>
      </c>
      <c r="F323" s="109" t="str">
        <f>IF(ISERROR(VLOOKUP($C323,'FERDİ SONUÇ'!$B$6:$H$1027,6,0)),"",VLOOKUP($C323,'FERDİ SONUÇ'!$B$6:$H$1027,6,0))</f>
        <v/>
      </c>
      <c r="G323" s="52" t="str">
        <f>IF(OR(E323="",F323="DQ", F323="DNF", F323="DNS", F323=""),"-",VLOOKUP(C323,'FERDİ SONUÇ'!$B$6:$H$1027,7,0))</f>
        <v>-</v>
      </c>
      <c r="H323" s="47"/>
    </row>
    <row r="324" spans="1:8" ht="12.75" customHeight="1" x14ac:dyDescent="0.2">
      <c r="A324" s="28"/>
      <c r="B324" s="30"/>
      <c r="C324" s="60" t="str">
        <f>IF(A326="","",INDEX('TAKIM KAYIT'!$C$6:$C$365,MATCH(C326,'TAKIM KAYIT'!$C$6:$C$365,0)-2))</f>
        <v/>
      </c>
      <c r="D324" s="32" t="str">
        <f>IF(ISERROR(VLOOKUP($C324,'START LİSTE'!$B$6:$G$1026,2,0)),"",VLOOKUP($C324,'START LİSTE'!$B$6:$G$1026,2,0))</f>
        <v/>
      </c>
      <c r="E324" s="33" t="str">
        <f>IF(ISERROR(VLOOKUP($C324,'START LİSTE'!$B$6:$G$1026,4,0)),"",VLOOKUP($C324,'START LİSTE'!$B$6:$G$1026,4,0))</f>
        <v/>
      </c>
      <c r="F324" s="107" t="str">
        <f>IF(ISERROR(VLOOKUP($C324,'FERDİ SONUÇ'!$B$6:$H$1027,6,0)),"",VLOOKUP($C324,'FERDİ SONUÇ'!$B$6:$H$1027,6,0))</f>
        <v/>
      </c>
      <c r="G324" s="35" t="str">
        <f>IF(OR(E324="",F324="DQ", F324="DNF", F324="DNS", F324=""),"-",VLOOKUP(C324,'FERDİ SONUÇ'!$B$6:$H$1027,7,0))</f>
        <v>-</v>
      </c>
      <c r="H324" s="29"/>
    </row>
    <row r="325" spans="1:8" ht="12.75" customHeight="1" x14ac:dyDescent="0.2">
      <c r="A325" s="38"/>
      <c r="B325" s="40"/>
      <c r="C325" s="62" t="str">
        <f>IF(A326="","",INDEX('TAKIM KAYIT'!$C$6:$C$365,MATCH(C326,'TAKIM KAYIT'!$C$6:$C$365,0)-1))</f>
        <v/>
      </c>
      <c r="D325" s="42" t="str">
        <f>IF(ISERROR(VLOOKUP($C325,'START LİSTE'!$B$6:$G$1026,2,0)),"",VLOOKUP($C325,'START LİSTE'!$B$6:$G$1026,2,0))</f>
        <v/>
      </c>
      <c r="E325" s="43" t="str">
        <f>IF(ISERROR(VLOOKUP($C325,'START LİSTE'!$B$6:$G$1026,4,0)),"",VLOOKUP($C325,'START LİSTE'!$B$6:$G$1026,4,0))</f>
        <v/>
      </c>
      <c r="F325" s="108" t="str">
        <f>IF(ISERROR(VLOOKUP($C325,'FERDİ SONUÇ'!$B$6:$H$1027,6,0)),"",VLOOKUP($C325,'FERDİ SONUÇ'!$B$6:$H$1027,6,0))</f>
        <v/>
      </c>
      <c r="G325" s="45" t="str">
        <f>IF(OR(E325="",F325="DQ", F325="DNF", F325="DNS", F325=""),"-",VLOOKUP(C325,'FERDİ SONUÇ'!$B$6:$H$1027,7,0))</f>
        <v>-</v>
      </c>
      <c r="H325" s="39"/>
    </row>
    <row r="326" spans="1:8" ht="12.75" customHeight="1" x14ac:dyDescent="0.2">
      <c r="A326" s="67" t="str">
        <f>IF(ISERROR(SMALL('TAKIM KAYIT'!$A$6:$A$365,54)),"",SMALL('TAKIM KAYIT'!$A$6:$A$365,54))</f>
        <v/>
      </c>
      <c r="B326" s="40" t="str">
        <f>IF(A326="","",VLOOKUP(A326,'TAKIM KAYIT'!$A$6:$J$365,2,FALSE))</f>
        <v/>
      </c>
      <c r="C326" s="62" t="str">
        <f>IF(A326="","",VLOOKUP(A326,'TAKIM KAYIT'!$A$6:$J$365,3,FALSE))</f>
        <v/>
      </c>
      <c r="D326" s="42" t="str">
        <f>IF(ISERROR(VLOOKUP($C326,'START LİSTE'!$B$6:$G$1026,2,0)),"",VLOOKUP($C326,'START LİSTE'!$B$6:$G$1026,2,0))</f>
        <v/>
      </c>
      <c r="E326" s="43" t="str">
        <f>IF(ISERROR(VLOOKUP($C326,'START LİSTE'!$B$6:$G$1026,4,0)),"",VLOOKUP($C326,'START LİSTE'!$B$6:$G$1026,4,0))</f>
        <v/>
      </c>
      <c r="F326" s="108" t="str">
        <f>IF(ISERROR(VLOOKUP($C326,'FERDİ SONUÇ'!$B$6:$H$1027,6,0)),"",VLOOKUP($C326,'FERDİ SONUÇ'!$B$6:$H$1027,6,0))</f>
        <v/>
      </c>
      <c r="G326" s="45" t="str">
        <f>IF(OR(E326="",F326="DQ", F326="DNF", F326="DNS", F326=""),"-",VLOOKUP(C326,'FERDİ SONUÇ'!$B$6:$H$1027,7,0))</f>
        <v>-</v>
      </c>
      <c r="H326" s="58" t="str">
        <f>IF(A326="","",VLOOKUP(A326,'TAKIM KAYIT'!$A$6:$K$365,10,FALSE))</f>
        <v/>
      </c>
    </row>
    <row r="327" spans="1:8" ht="12.75" customHeight="1" x14ac:dyDescent="0.2">
      <c r="A327" s="38"/>
      <c r="B327" s="40"/>
      <c r="C327" s="62" t="str">
        <f>IF(A326="","",INDEX('TAKIM KAYIT'!$C$6:$C$365,MATCH(C326,'TAKIM KAYIT'!$C$6:$C$365,0)+1))</f>
        <v/>
      </c>
      <c r="D327" s="42" t="str">
        <f>IF(ISERROR(VLOOKUP($C327,'START LİSTE'!$B$6:$G$1026,2,0)),"",VLOOKUP($C327,'START LİSTE'!$B$6:$G$1026,2,0))</f>
        <v/>
      </c>
      <c r="E327" s="43" t="str">
        <f>IF(ISERROR(VLOOKUP($C327,'START LİSTE'!$B$6:$G$1026,4,0)),"",VLOOKUP($C327,'START LİSTE'!$B$6:$G$1026,4,0))</f>
        <v/>
      </c>
      <c r="F327" s="108" t="str">
        <f>IF(ISERROR(VLOOKUP($C327,'FERDİ SONUÇ'!$B$6:$H$1027,6,0)),"",VLOOKUP($C327,'FERDİ SONUÇ'!$B$6:$H$1027,6,0))</f>
        <v/>
      </c>
      <c r="G327" s="45" t="str">
        <f>IF(OR(E327="",F327="DQ", F327="DNF", F327="DNS", F327=""),"-",VLOOKUP(C327,'FERDİ SONUÇ'!$B$6:$H$1027,7,0))</f>
        <v>-</v>
      </c>
      <c r="H327" s="39"/>
    </row>
    <row r="328" spans="1:8" ht="12.75" customHeight="1" x14ac:dyDescent="0.2">
      <c r="A328" s="38"/>
      <c r="B328" s="40"/>
      <c r="C328" s="62" t="str">
        <f>IF(A326="","",INDEX('TAKIM KAYIT'!$C$6:$C$365,MATCH(C326,'TAKIM KAYIT'!$C$6:$C$365,0)+2))</f>
        <v/>
      </c>
      <c r="D328" s="42" t="str">
        <f>IF(ISERROR(VLOOKUP($C328,'START LİSTE'!$B$6:$G$1026,2,0)),"",VLOOKUP($C328,'START LİSTE'!$B$6:$G$1026,2,0))</f>
        <v/>
      </c>
      <c r="E328" s="43" t="str">
        <f>IF(ISERROR(VLOOKUP($C328,'START LİSTE'!$B$6:$G$1026,4,0)),"",VLOOKUP($C328,'START LİSTE'!$B$6:$G$1026,4,0))</f>
        <v/>
      </c>
      <c r="F328" s="108" t="str">
        <f>IF(ISERROR(VLOOKUP($C328,'FERDİ SONUÇ'!$B$6:$H$1027,6,0)),"",VLOOKUP($C328,'FERDİ SONUÇ'!$B$6:$H$1027,6,0))</f>
        <v/>
      </c>
      <c r="G328" s="45" t="str">
        <f>IF(OR(E328="",F328="DQ", F328="DNF", F328="DNS", F328=""),"-",VLOOKUP(C328,'FERDİ SONUÇ'!$B$6:$H$1027,7,0))</f>
        <v>-</v>
      </c>
      <c r="H328" s="39"/>
    </row>
    <row r="329" spans="1:8" ht="12.75" customHeight="1" x14ac:dyDescent="0.2">
      <c r="A329" s="46"/>
      <c r="B329" s="48"/>
      <c r="C329" s="64" t="str">
        <f>IF(A326="","",INDEX('TAKIM KAYIT'!$C$6:$C$365,MATCH(C326,'TAKIM KAYIT'!$C$6:$C$365,0)+3))</f>
        <v/>
      </c>
      <c r="D329" s="49" t="str">
        <f>IF(ISERROR(VLOOKUP($C329,'START LİSTE'!$B$6:$G$1026,2,0)),"",VLOOKUP($C329,'START LİSTE'!$B$6:$G$1026,2,0))</f>
        <v/>
      </c>
      <c r="E329" s="50" t="str">
        <f>IF(ISERROR(VLOOKUP($C329,'START LİSTE'!$B$6:$G$1026,4,0)),"",VLOOKUP($C329,'START LİSTE'!$B$6:$G$1026,4,0))</f>
        <v/>
      </c>
      <c r="F329" s="109" t="str">
        <f>IF(ISERROR(VLOOKUP($C329,'FERDİ SONUÇ'!$B$6:$H$1027,6,0)),"",VLOOKUP($C329,'FERDİ SONUÇ'!$B$6:$H$1027,6,0))</f>
        <v/>
      </c>
      <c r="G329" s="52" t="str">
        <f>IF(OR(E329="",F329="DQ", F329="DNF", F329="DNS", F329=""),"-",VLOOKUP(C329,'FERDİ SONUÇ'!$B$6:$H$1027,7,0))</f>
        <v>-</v>
      </c>
      <c r="H329" s="47"/>
    </row>
    <row r="330" spans="1:8" ht="12.75" customHeight="1" x14ac:dyDescent="0.2">
      <c r="A330" s="28"/>
      <c r="B330" s="30"/>
      <c r="C330" s="60" t="str">
        <f>IF(A332="","",INDEX('TAKIM KAYIT'!$C$6:$C$365,MATCH(C332,'TAKIM KAYIT'!$C$6:$C$365,0)-2))</f>
        <v/>
      </c>
      <c r="D330" s="32" t="str">
        <f>IF(ISERROR(VLOOKUP($C330,'START LİSTE'!$B$6:$G$1026,2,0)),"",VLOOKUP($C330,'START LİSTE'!$B$6:$G$1026,2,0))</f>
        <v/>
      </c>
      <c r="E330" s="33" t="str">
        <f>IF(ISERROR(VLOOKUP($C330,'START LİSTE'!$B$6:$G$1026,4,0)),"",VLOOKUP($C330,'START LİSTE'!$B$6:$G$1026,4,0))</f>
        <v/>
      </c>
      <c r="F330" s="107" t="str">
        <f>IF(ISERROR(VLOOKUP($C330,'FERDİ SONUÇ'!$B$6:$H$1027,6,0)),"",VLOOKUP($C330,'FERDİ SONUÇ'!$B$6:$H$1027,6,0))</f>
        <v/>
      </c>
      <c r="G330" s="35" t="str">
        <f>IF(OR(E330="",F330="DQ", F330="DNF", F330="DNS", F330=""),"-",VLOOKUP(C330,'FERDİ SONUÇ'!$B$6:$H$1027,7,0))</f>
        <v>-</v>
      </c>
      <c r="H330" s="29"/>
    </row>
    <row r="331" spans="1:8" ht="12.75" customHeight="1" x14ac:dyDescent="0.2">
      <c r="A331" s="38"/>
      <c r="B331" s="40"/>
      <c r="C331" s="62" t="str">
        <f>IF(A332="","",INDEX('TAKIM KAYIT'!$C$6:$C$365,MATCH(C332,'TAKIM KAYIT'!$C$6:$C$365,0)-1))</f>
        <v/>
      </c>
      <c r="D331" s="42" t="str">
        <f>IF(ISERROR(VLOOKUP($C331,'START LİSTE'!$B$6:$G$1026,2,0)),"",VLOOKUP($C331,'START LİSTE'!$B$6:$G$1026,2,0))</f>
        <v/>
      </c>
      <c r="E331" s="43" t="str">
        <f>IF(ISERROR(VLOOKUP($C331,'START LİSTE'!$B$6:$G$1026,4,0)),"",VLOOKUP($C331,'START LİSTE'!$B$6:$G$1026,4,0))</f>
        <v/>
      </c>
      <c r="F331" s="108" t="str">
        <f>IF(ISERROR(VLOOKUP($C331,'FERDİ SONUÇ'!$B$6:$H$1027,6,0)),"",VLOOKUP($C331,'FERDİ SONUÇ'!$B$6:$H$1027,6,0))</f>
        <v/>
      </c>
      <c r="G331" s="45" t="str">
        <f>IF(OR(E331="",F331="DQ", F331="DNF", F331="DNS", F331=""),"-",VLOOKUP(C331,'FERDİ SONUÇ'!$B$6:$H$1027,7,0))</f>
        <v>-</v>
      </c>
      <c r="H331" s="39"/>
    </row>
    <row r="332" spans="1:8" ht="12.75" customHeight="1" x14ac:dyDescent="0.2">
      <c r="A332" s="67" t="str">
        <f>IF(ISERROR(SMALL('TAKIM KAYIT'!$A$6:$A$365,55)),"",SMALL('TAKIM KAYIT'!$A$6:$A$365,55))</f>
        <v/>
      </c>
      <c r="B332" s="40" t="str">
        <f>IF(A332="","",VLOOKUP(A332,'TAKIM KAYIT'!$A$6:$J$365,2,FALSE))</f>
        <v/>
      </c>
      <c r="C332" s="62" t="str">
        <f>IF(A332="","",VLOOKUP(A332,'TAKIM KAYIT'!$A$6:$J$365,3,FALSE))</f>
        <v/>
      </c>
      <c r="D332" s="42" t="str">
        <f>IF(ISERROR(VLOOKUP($C332,'START LİSTE'!$B$6:$G$1026,2,0)),"",VLOOKUP($C332,'START LİSTE'!$B$6:$G$1026,2,0))</f>
        <v/>
      </c>
      <c r="E332" s="43" t="str">
        <f>IF(ISERROR(VLOOKUP($C332,'START LİSTE'!$B$6:$G$1026,4,0)),"",VLOOKUP($C332,'START LİSTE'!$B$6:$G$1026,4,0))</f>
        <v/>
      </c>
      <c r="F332" s="108" t="str">
        <f>IF(ISERROR(VLOOKUP($C332,'FERDİ SONUÇ'!$B$6:$H$1027,6,0)),"",VLOOKUP($C332,'FERDİ SONUÇ'!$B$6:$H$1027,6,0))</f>
        <v/>
      </c>
      <c r="G332" s="45" t="str">
        <f>IF(OR(E332="",F332="DQ", F332="DNF", F332="DNS", F332=""),"-",VLOOKUP(C332,'FERDİ SONUÇ'!$B$6:$H$1027,7,0))</f>
        <v>-</v>
      </c>
      <c r="H332" s="58" t="str">
        <f>IF(A332="","",VLOOKUP(A332,'TAKIM KAYIT'!$A$6:$K$365,10,FALSE))</f>
        <v/>
      </c>
    </row>
    <row r="333" spans="1:8" ht="12.75" customHeight="1" x14ac:dyDescent="0.2">
      <c r="A333" s="38"/>
      <c r="B333" s="40"/>
      <c r="C333" s="62" t="str">
        <f>IF(A332="","",INDEX('TAKIM KAYIT'!$C$6:$C$365,MATCH(C332,'TAKIM KAYIT'!$C$6:$C$365,0)+1))</f>
        <v/>
      </c>
      <c r="D333" s="42" t="str">
        <f>IF(ISERROR(VLOOKUP($C333,'START LİSTE'!$B$6:$G$1026,2,0)),"",VLOOKUP($C333,'START LİSTE'!$B$6:$G$1026,2,0))</f>
        <v/>
      </c>
      <c r="E333" s="43" t="str">
        <f>IF(ISERROR(VLOOKUP($C333,'START LİSTE'!$B$6:$G$1026,4,0)),"",VLOOKUP($C333,'START LİSTE'!$B$6:$G$1026,4,0))</f>
        <v/>
      </c>
      <c r="F333" s="108" t="str">
        <f>IF(ISERROR(VLOOKUP($C333,'FERDİ SONUÇ'!$B$6:$H$1027,6,0)),"",VLOOKUP($C333,'FERDİ SONUÇ'!$B$6:$H$1027,6,0))</f>
        <v/>
      </c>
      <c r="G333" s="45" t="str">
        <f>IF(OR(E333="",F333="DQ", F333="DNF", F333="DNS", F333=""),"-",VLOOKUP(C333,'FERDİ SONUÇ'!$B$6:$H$1027,7,0))</f>
        <v>-</v>
      </c>
      <c r="H333" s="39"/>
    </row>
    <row r="334" spans="1:8" ht="12.75" customHeight="1" x14ac:dyDescent="0.2">
      <c r="A334" s="38"/>
      <c r="B334" s="40"/>
      <c r="C334" s="62" t="str">
        <f>IF(A332="","",INDEX('TAKIM KAYIT'!$C$6:$C$365,MATCH(C332,'TAKIM KAYIT'!$C$6:$C$365,0)+2))</f>
        <v/>
      </c>
      <c r="D334" s="42" t="str">
        <f>IF(ISERROR(VLOOKUP($C334,'START LİSTE'!$B$6:$G$1026,2,0)),"",VLOOKUP($C334,'START LİSTE'!$B$6:$G$1026,2,0))</f>
        <v/>
      </c>
      <c r="E334" s="43" t="str">
        <f>IF(ISERROR(VLOOKUP($C334,'START LİSTE'!$B$6:$G$1026,4,0)),"",VLOOKUP($C334,'START LİSTE'!$B$6:$G$1026,4,0))</f>
        <v/>
      </c>
      <c r="F334" s="108" t="str">
        <f>IF(ISERROR(VLOOKUP($C334,'FERDİ SONUÇ'!$B$6:$H$1027,6,0)),"",VLOOKUP($C334,'FERDİ SONUÇ'!$B$6:$H$1027,6,0))</f>
        <v/>
      </c>
      <c r="G334" s="45" t="str">
        <f>IF(OR(E334="",F334="DQ", F334="DNF", F334="DNS", F334=""),"-",VLOOKUP(C334,'FERDİ SONUÇ'!$B$6:$H$1027,7,0))</f>
        <v>-</v>
      </c>
      <c r="H334" s="39"/>
    </row>
    <row r="335" spans="1:8" ht="12.75" customHeight="1" x14ac:dyDescent="0.2">
      <c r="A335" s="46"/>
      <c r="B335" s="48"/>
      <c r="C335" s="64" t="str">
        <f>IF(A332="","",INDEX('TAKIM KAYIT'!$C$6:$C$365,MATCH(C332,'TAKIM KAYIT'!$C$6:$C$365,0)+3))</f>
        <v/>
      </c>
      <c r="D335" s="49" t="str">
        <f>IF(ISERROR(VLOOKUP($C335,'START LİSTE'!$B$6:$G$1026,2,0)),"",VLOOKUP($C335,'START LİSTE'!$B$6:$G$1026,2,0))</f>
        <v/>
      </c>
      <c r="E335" s="50" t="str">
        <f>IF(ISERROR(VLOOKUP($C335,'START LİSTE'!$B$6:$G$1026,4,0)),"",VLOOKUP($C335,'START LİSTE'!$B$6:$G$1026,4,0))</f>
        <v/>
      </c>
      <c r="F335" s="109" t="str">
        <f>IF(ISERROR(VLOOKUP($C335,'FERDİ SONUÇ'!$B$6:$H$1027,6,0)),"",VLOOKUP($C335,'FERDİ SONUÇ'!$B$6:$H$1027,6,0))</f>
        <v/>
      </c>
      <c r="G335" s="52" t="str">
        <f>IF(OR(E335="",F335="DQ", F335="DNF", F335="DNS", F335=""),"-",VLOOKUP(C335,'FERDİ SONUÇ'!$B$6:$H$1027,7,0))</f>
        <v>-</v>
      </c>
      <c r="H335" s="47"/>
    </row>
    <row r="336" spans="1:8" ht="12.75" customHeight="1" x14ac:dyDescent="0.2">
      <c r="A336" s="28"/>
      <c r="B336" s="30"/>
      <c r="C336" s="60" t="str">
        <f>IF(A338="","",INDEX('TAKIM KAYIT'!$C$6:$C$365,MATCH(C338,'TAKIM KAYIT'!$C$6:$C$365,0)-2))</f>
        <v/>
      </c>
      <c r="D336" s="32" t="str">
        <f>IF(ISERROR(VLOOKUP($C336,'START LİSTE'!$B$6:$G$1026,2,0)),"",VLOOKUP($C336,'START LİSTE'!$B$6:$G$1026,2,0))</f>
        <v/>
      </c>
      <c r="E336" s="33" t="str">
        <f>IF(ISERROR(VLOOKUP($C336,'START LİSTE'!$B$6:$G$1026,4,0)),"",VLOOKUP($C336,'START LİSTE'!$B$6:$G$1026,4,0))</f>
        <v/>
      </c>
      <c r="F336" s="107" t="str">
        <f>IF(ISERROR(VLOOKUP($C336,'FERDİ SONUÇ'!$B$6:$H$1027,6,0)),"",VLOOKUP($C336,'FERDİ SONUÇ'!$B$6:$H$1027,6,0))</f>
        <v/>
      </c>
      <c r="G336" s="35" t="str">
        <f>IF(OR(E336="",F336="DQ", F336="DNF", F336="DNS", F336=""),"-",VLOOKUP(C336,'FERDİ SONUÇ'!$B$6:$H$1027,7,0))</f>
        <v>-</v>
      </c>
      <c r="H336" s="29"/>
    </row>
    <row r="337" spans="1:8" ht="12.75" customHeight="1" x14ac:dyDescent="0.2">
      <c r="A337" s="38"/>
      <c r="B337" s="40"/>
      <c r="C337" s="62" t="str">
        <f>IF(A338="","",INDEX('TAKIM KAYIT'!$C$6:$C$365,MATCH(C338,'TAKIM KAYIT'!$C$6:$C$365,0)-1))</f>
        <v/>
      </c>
      <c r="D337" s="42" t="str">
        <f>IF(ISERROR(VLOOKUP($C337,'START LİSTE'!$B$6:$G$1026,2,0)),"",VLOOKUP($C337,'START LİSTE'!$B$6:$G$1026,2,0))</f>
        <v/>
      </c>
      <c r="E337" s="43" t="str">
        <f>IF(ISERROR(VLOOKUP($C337,'START LİSTE'!$B$6:$G$1026,4,0)),"",VLOOKUP($C337,'START LİSTE'!$B$6:$G$1026,4,0))</f>
        <v/>
      </c>
      <c r="F337" s="108" t="str">
        <f>IF(ISERROR(VLOOKUP($C337,'FERDİ SONUÇ'!$B$6:$H$1027,6,0)),"",VLOOKUP($C337,'FERDİ SONUÇ'!$B$6:$H$1027,6,0))</f>
        <v/>
      </c>
      <c r="G337" s="45" t="str">
        <f>IF(OR(E337="",F337="DQ", F337="DNF", F337="DNS", F337=""),"-",VLOOKUP(C337,'FERDİ SONUÇ'!$B$6:$H$1027,7,0))</f>
        <v>-</v>
      </c>
      <c r="H337" s="39"/>
    </row>
    <row r="338" spans="1:8" ht="12.75" customHeight="1" x14ac:dyDescent="0.2">
      <c r="A338" s="67" t="str">
        <f>IF(ISERROR(SMALL('TAKIM KAYIT'!$A$6:$A$365,56)),"",SMALL('TAKIM KAYIT'!$A$6:$A$365,56))</f>
        <v/>
      </c>
      <c r="B338" s="40" t="str">
        <f>IF(A338="","",VLOOKUP(A338,'TAKIM KAYIT'!$A$6:$J$365,2,FALSE))</f>
        <v/>
      </c>
      <c r="C338" s="62" t="str">
        <f>IF(A338="","",VLOOKUP(A338,'TAKIM KAYIT'!$A$6:$J$365,3,FALSE))</f>
        <v/>
      </c>
      <c r="D338" s="42" t="str">
        <f>IF(ISERROR(VLOOKUP($C338,'START LİSTE'!$B$6:$G$1026,2,0)),"",VLOOKUP($C338,'START LİSTE'!$B$6:$G$1026,2,0))</f>
        <v/>
      </c>
      <c r="E338" s="43" t="str">
        <f>IF(ISERROR(VLOOKUP($C338,'START LİSTE'!$B$6:$G$1026,4,0)),"",VLOOKUP($C338,'START LİSTE'!$B$6:$G$1026,4,0))</f>
        <v/>
      </c>
      <c r="F338" s="108" t="str">
        <f>IF(ISERROR(VLOOKUP($C338,'FERDİ SONUÇ'!$B$6:$H$1027,6,0)),"",VLOOKUP($C338,'FERDİ SONUÇ'!$B$6:$H$1027,6,0))</f>
        <v/>
      </c>
      <c r="G338" s="45" t="str">
        <f>IF(OR(E338="",F338="DQ", F338="DNF", F338="DNS", F338=""),"-",VLOOKUP(C338,'FERDİ SONUÇ'!$B$6:$H$1027,7,0))</f>
        <v>-</v>
      </c>
      <c r="H338" s="58" t="str">
        <f>IF(A338="","",VLOOKUP(A338,'TAKIM KAYIT'!$A$6:$K$365,10,FALSE))</f>
        <v/>
      </c>
    </row>
    <row r="339" spans="1:8" ht="12.75" customHeight="1" x14ac:dyDescent="0.2">
      <c r="A339" s="38"/>
      <c r="B339" s="40"/>
      <c r="C339" s="62" t="str">
        <f>IF(A338="","",INDEX('TAKIM KAYIT'!$C$6:$C$365,MATCH(C338,'TAKIM KAYIT'!$C$6:$C$365,0)+1))</f>
        <v/>
      </c>
      <c r="D339" s="42" t="str">
        <f>IF(ISERROR(VLOOKUP($C339,'START LİSTE'!$B$6:$G$1026,2,0)),"",VLOOKUP($C339,'START LİSTE'!$B$6:$G$1026,2,0))</f>
        <v/>
      </c>
      <c r="E339" s="43" t="str">
        <f>IF(ISERROR(VLOOKUP($C339,'START LİSTE'!$B$6:$G$1026,4,0)),"",VLOOKUP($C339,'START LİSTE'!$B$6:$G$1026,4,0))</f>
        <v/>
      </c>
      <c r="F339" s="108" t="str">
        <f>IF(ISERROR(VLOOKUP($C339,'FERDİ SONUÇ'!$B$6:$H$1027,6,0)),"",VLOOKUP($C339,'FERDİ SONUÇ'!$B$6:$H$1027,6,0))</f>
        <v/>
      </c>
      <c r="G339" s="45" t="str">
        <f>IF(OR(E339="",F339="DQ", F339="DNF", F339="DNS", F339=""),"-",VLOOKUP(C339,'FERDİ SONUÇ'!$B$6:$H$1027,7,0))</f>
        <v>-</v>
      </c>
      <c r="H339" s="39"/>
    </row>
    <row r="340" spans="1:8" ht="12.75" customHeight="1" x14ac:dyDescent="0.2">
      <c r="A340" s="38"/>
      <c r="B340" s="40"/>
      <c r="C340" s="62" t="str">
        <f>IF(A338="","",INDEX('TAKIM KAYIT'!$C$6:$C$365,MATCH(C338,'TAKIM KAYIT'!$C$6:$C$365,0)+2))</f>
        <v/>
      </c>
      <c r="D340" s="42" t="str">
        <f>IF(ISERROR(VLOOKUP($C340,'START LİSTE'!$B$6:$G$1026,2,0)),"",VLOOKUP($C340,'START LİSTE'!$B$6:$G$1026,2,0))</f>
        <v/>
      </c>
      <c r="E340" s="43" t="str">
        <f>IF(ISERROR(VLOOKUP($C340,'START LİSTE'!$B$6:$G$1026,4,0)),"",VLOOKUP($C340,'START LİSTE'!$B$6:$G$1026,4,0))</f>
        <v/>
      </c>
      <c r="F340" s="108" t="str">
        <f>IF(ISERROR(VLOOKUP($C340,'FERDİ SONUÇ'!$B$6:$H$1027,6,0)),"",VLOOKUP($C340,'FERDİ SONUÇ'!$B$6:$H$1027,6,0))</f>
        <v/>
      </c>
      <c r="G340" s="45" t="str">
        <f>IF(OR(E340="",F340="DQ", F340="DNF", F340="DNS", F340=""),"-",VLOOKUP(C340,'FERDİ SONUÇ'!$B$6:$H$1027,7,0))</f>
        <v>-</v>
      </c>
      <c r="H340" s="39"/>
    </row>
    <row r="341" spans="1:8" ht="12.75" customHeight="1" x14ac:dyDescent="0.2">
      <c r="A341" s="46"/>
      <c r="B341" s="48"/>
      <c r="C341" s="64" t="str">
        <f>IF(A338="","",INDEX('TAKIM KAYIT'!$C$6:$C$365,MATCH(C338,'TAKIM KAYIT'!$C$6:$C$365,0)+3))</f>
        <v/>
      </c>
      <c r="D341" s="54" t="str">
        <f>IF(ISERROR(VLOOKUP($C341,'START LİSTE'!$B$6:$G$1026,2,0)),"",VLOOKUP($C341,'START LİSTE'!$B$6:$G$1026,2,0))</f>
        <v/>
      </c>
      <c r="E341" s="55" t="str">
        <f>IF(ISERROR(VLOOKUP($C341,'START LİSTE'!$B$6:$G$1026,4,0)),"",VLOOKUP($C341,'START LİSTE'!$B$6:$G$1026,4,0))</f>
        <v/>
      </c>
      <c r="F341" s="110" t="str">
        <f>IF(ISERROR(VLOOKUP($C341,'FERDİ SONUÇ'!$B$6:$H$1027,6,0)),"",VLOOKUP($C341,'FERDİ SONUÇ'!$B$6:$H$1027,6,0))</f>
        <v/>
      </c>
      <c r="G341" s="66" t="str">
        <f>IF(OR(E341="",F341="DQ", F341="DNF", F341="DNS", F341=""),"-",VLOOKUP(C341,'FERDİ SONUÇ'!$B$6:$H$1027,7,0))</f>
        <v>-</v>
      </c>
      <c r="H341" s="47"/>
    </row>
    <row r="342" spans="1:8" ht="12.75" customHeight="1" x14ac:dyDescent="0.2">
      <c r="A342" s="28"/>
      <c r="B342" s="30"/>
      <c r="C342" s="60" t="str">
        <f>IF(A344="","",INDEX('TAKIM KAYIT'!$C$6:$C$365,MATCH(C344,'TAKIM KAYIT'!$C$6:$C$365,0)-2))</f>
        <v/>
      </c>
      <c r="D342" s="32" t="str">
        <f>IF(ISERROR(VLOOKUP($C342,'START LİSTE'!$B$6:$G$1026,2,0)),"",VLOOKUP($C342,'START LİSTE'!$B$6:$G$1026,2,0))</f>
        <v/>
      </c>
      <c r="E342" s="33" t="str">
        <f>IF(ISERROR(VLOOKUP($C342,'START LİSTE'!$B$6:$G$1026,4,0)),"",VLOOKUP($C342,'START LİSTE'!$B$6:$G$1026,4,0))</f>
        <v/>
      </c>
      <c r="F342" s="107" t="str">
        <f>IF(ISERROR(VLOOKUP($C342,'FERDİ SONUÇ'!$B$6:$H$1027,6,0)),"",VLOOKUP($C342,'FERDİ SONUÇ'!$B$6:$H$1027,6,0))</f>
        <v/>
      </c>
      <c r="G342" s="35" t="str">
        <f>IF(OR(E342="",F342="DQ", F342="DNF", F342="DNS", F342=""),"-",VLOOKUP(C342,'FERDİ SONUÇ'!$B$6:$H$1027,7,0))</f>
        <v>-</v>
      </c>
      <c r="H342" s="29"/>
    </row>
    <row r="343" spans="1:8" ht="12.75" customHeight="1" x14ac:dyDescent="0.2">
      <c r="A343" s="38"/>
      <c r="B343" s="40"/>
      <c r="C343" s="62" t="str">
        <f>IF(A344="","",INDEX('TAKIM KAYIT'!$C$6:$C$365,MATCH(C344,'TAKIM KAYIT'!$C$6:$C$365,0)-1))</f>
        <v/>
      </c>
      <c r="D343" s="42" t="str">
        <f>IF(ISERROR(VLOOKUP($C343,'START LİSTE'!$B$6:$G$1026,2,0)),"",VLOOKUP($C343,'START LİSTE'!$B$6:$G$1026,2,0))</f>
        <v/>
      </c>
      <c r="E343" s="43" t="str">
        <f>IF(ISERROR(VLOOKUP($C343,'START LİSTE'!$B$6:$G$1026,4,0)),"",VLOOKUP($C343,'START LİSTE'!$B$6:$G$1026,4,0))</f>
        <v/>
      </c>
      <c r="F343" s="108" t="str">
        <f>IF(ISERROR(VLOOKUP($C343,'FERDİ SONUÇ'!$B$6:$H$1027,6,0)),"",VLOOKUP($C343,'FERDİ SONUÇ'!$B$6:$H$1027,6,0))</f>
        <v/>
      </c>
      <c r="G343" s="45" t="str">
        <f>IF(OR(E343="",F343="DQ", F343="DNF", F343="DNS", F343=""),"-",VLOOKUP(C343,'FERDİ SONUÇ'!$B$6:$H$1027,7,0))</f>
        <v>-</v>
      </c>
      <c r="H343" s="39"/>
    </row>
    <row r="344" spans="1:8" ht="12.75" customHeight="1" x14ac:dyDescent="0.2">
      <c r="A344" s="67" t="str">
        <f>IF(ISERROR(SMALL('TAKIM KAYIT'!$A$6:$A$365,57)),"",SMALL('TAKIM KAYIT'!$A$6:$A$365,57))</f>
        <v/>
      </c>
      <c r="B344" s="40" t="str">
        <f>IF(A344="","",VLOOKUP(A344,'TAKIM KAYIT'!$A$6:$J$365,2,FALSE))</f>
        <v/>
      </c>
      <c r="C344" s="62" t="str">
        <f>IF(A344="","",VLOOKUP(A344,'TAKIM KAYIT'!$A$6:$J$365,3,FALSE))</f>
        <v/>
      </c>
      <c r="D344" s="42" t="str">
        <f>IF(ISERROR(VLOOKUP($C344,'START LİSTE'!$B$6:$G$1026,2,0)),"",VLOOKUP($C344,'START LİSTE'!$B$6:$G$1026,2,0))</f>
        <v/>
      </c>
      <c r="E344" s="43" t="str">
        <f>IF(ISERROR(VLOOKUP($C344,'START LİSTE'!$B$6:$G$1026,4,0)),"",VLOOKUP($C344,'START LİSTE'!$B$6:$G$1026,4,0))</f>
        <v/>
      </c>
      <c r="F344" s="108" t="str">
        <f>IF(ISERROR(VLOOKUP($C344,'FERDİ SONUÇ'!$B$6:$H$1027,6,0)),"",VLOOKUP($C344,'FERDİ SONUÇ'!$B$6:$H$1027,6,0))</f>
        <v/>
      </c>
      <c r="G344" s="45" t="str">
        <f>IF(OR(E344="",F344="DQ", F344="DNF", F344="DNS", F344=""),"-",VLOOKUP(C344,'FERDİ SONUÇ'!$B$6:$H$1027,7,0))</f>
        <v>-</v>
      </c>
      <c r="H344" s="58" t="str">
        <f>IF(A344="","",VLOOKUP(A344,'TAKIM KAYIT'!$A$6:$K$365,10,FALSE))</f>
        <v/>
      </c>
    </row>
    <row r="345" spans="1:8" ht="12.75" customHeight="1" x14ac:dyDescent="0.2">
      <c r="A345" s="38"/>
      <c r="B345" s="40"/>
      <c r="C345" s="62" t="str">
        <f>IF(A344="","",INDEX('TAKIM KAYIT'!$C$6:$C$365,MATCH(C344,'TAKIM KAYIT'!$C$6:$C$365,0)+1))</f>
        <v/>
      </c>
      <c r="D345" s="42" t="str">
        <f>IF(ISERROR(VLOOKUP($C345,'START LİSTE'!$B$6:$G$1026,2,0)),"",VLOOKUP($C345,'START LİSTE'!$B$6:$G$1026,2,0))</f>
        <v/>
      </c>
      <c r="E345" s="43" t="str">
        <f>IF(ISERROR(VLOOKUP($C345,'START LİSTE'!$B$6:$G$1026,4,0)),"",VLOOKUP($C345,'START LİSTE'!$B$6:$G$1026,4,0))</f>
        <v/>
      </c>
      <c r="F345" s="108" t="str">
        <f>IF(ISERROR(VLOOKUP($C345,'FERDİ SONUÇ'!$B$6:$H$1027,6,0)),"",VLOOKUP($C345,'FERDİ SONUÇ'!$B$6:$H$1027,6,0))</f>
        <v/>
      </c>
      <c r="G345" s="45" t="str">
        <f>IF(OR(E345="",F345="DQ", F345="DNF", F345="DNS", F345=""),"-",VLOOKUP(C345,'FERDİ SONUÇ'!$B$6:$H$1027,7,0))</f>
        <v>-</v>
      </c>
      <c r="H345" s="39"/>
    </row>
    <row r="346" spans="1:8" ht="12.75" customHeight="1" x14ac:dyDescent="0.2">
      <c r="A346" s="38"/>
      <c r="B346" s="40"/>
      <c r="C346" s="62" t="str">
        <f>IF(A344="","",INDEX('TAKIM KAYIT'!$C$6:$C$365,MATCH(C344,'TAKIM KAYIT'!$C$6:$C$365,0)+2))</f>
        <v/>
      </c>
      <c r="D346" s="42" t="str">
        <f>IF(ISERROR(VLOOKUP($C346,'START LİSTE'!$B$6:$G$1026,2,0)),"",VLOOKUP($C346,'START LİSTE'!$B$6:$G$1026,2,0))</f>
        <v/>
      </c>
      <c r="E346" s="43" t="str">
        <f>IF(ISERROR(VLOOKUP($C346,'START LİSTE'!$B$6:$G$1026,4,0)),"",VLOOKUP($C346,'START LİSTE'!$B$6:$G$1026,4,0))</f>
        <v/>
      </c>
      <c r="F346" s="108" t="str">
        <f>IF(ISERROR(VLOOKUP($C346,'FERDİ SONUÇ'!$B$6:$H$1027,6,0)),"",VLOOKUP($C346,'FERDİ SONUÇ'!$B$6:$H$1027,6,0))</f>
        <v/>
      </c>
      <c r="G346" s="45" t="str">
        <f>IF(OR(E346="",F346="DQ", F346="DNF", F346="DNS", F346=""),"-",VLOOKUP(C346,'FERDİ SONUÇ'!$B$6:$H$1027,7,0))</f>
        <v>-</v>
      </c>
      <c r="H346" s="39"/>
    </row>
    <row r="347" spans="1:8" ht="12.75" customHeight="1" x14ac:dyDescent="0.2">
      <c r="A347" s="46"/>
      <c r="B347" s="48"/>
      <c r="C347" s="64" t="str">
        <f>IF(A344="","",INDEX('TAKIM KAYIT'!$C$6:$C$365,MATCH(C344,'TAKIM KAYIT'!$C$6:$C$365,0)+3))</f>
        <v/>
      </c>
      <c r="D347" s="49" t="str">
        <f>IF(ISERROR(VLOOKUP($C347,'START LİSTE'!$B$6:$G$1026,2,0)),"",VLOOKUP($C347,'START LİSTE'!$B$6:$G$1026,2,0))</f>
        <v/>
      </c>
      <c r="E347" s="50" t="str">
        <f>IF(ISERROR(VLOOKUP($C347,'START LİSTE'!$B$6:$G$1026,4,0)),"",VLOOKUP($C347,'START LİSTE'!$B$6:$G$1026,4,0))</f>
        <v/>
      </c>
      <c r="F347" s="109" t="str">
        <f>IF(ISERROR(VLOOKUP($C347,'FERDİ SONUÇ'!$B$6:$H$1027,6,0)),"",VLOOKUP($C347,'FERDİ SONUÇ'!$B$6:$H$1027,6,0))</f>
        <v/>
      </c>
      <c r="G347" s="52" t="str">
        <f>IF(OR(E347="",F347="DQ", F347="DNF", F347="DNS", F347=""),"-",VLOOKUP(C347,'FERDİ SONUÇ'!$B$6:$H$1027,7,0))</f>
        <v>-</v>
      </c>
      <c r="H347" s="47"/>
    </row>
    <row r="348" spans="1:8" ht="12.75" customHeight="1" x14ac:dyDescent="0.2">
      <c r="A348" s="28"/>
      <c r="B348" s="30"/>
      <c r="C348" s="60" t="str">
        <f>IF(A350="","",INDEX('TAKIM KAYIT'!$C$6:$C$365,MATCH(C350,'TAKIM KAYIT'!$C$6:$C$365,0)-2))</f>
        <v/>
      </c>
      <c r="D348" s="32" t="str">
        <f>IF(ISERROR(VLOOKUP($C348,'START LİSTE'!$B$6:$G$1026,2,0)),"",VLOOKUP($C348,'START LİSTE'!$B$6:$G$1026,2,0))</f>
        <v/>
      </c>
      <c r="E348" s="33" t="str">
        <f>IF(ISERROR(VLOOKUP($C348,'START LİSTE'!$B$6:$G$1026,4,0)),"",VLOOKUP($C348,'START LİSTE'!$B$6:$G$1026,4,0))</f>
        <v/>
      </c>
      <c r="F348" s="107" t="str">
        <f>IF(ISERROR(VLOOKUP($C348,'FERDİ SONUÇ'!$B$6:$H$1027,6,0)),"",VLOOKUP($C348,'FERDİ SONUÇ'!$B$6:$H$1027,6,0))</f>
        <v/>
      </c>
      <c r="G348" s="35" t="str">
        <f>IF(OR(E348="",F348="DQ", F348="DNF", F348="DNS", F348=""),"-",VLOOKUP(C348,'FERDİ SONUÇ'!$B$6:$H$1027,7,0))</f>
        <v>-</v>
      </c>
      <c r="H348" s="29"/>
    </row>
    <row r="349" spans="1:8" ht="12.75" customHeight="1" x14ac:dyDescent="0.2">
      <c r="A349" s="38"/>
      <c r="B349" s="40"/>
      <c r="C349" s="62" t="str">
        <f>IF(A350="","",INDEX('TAKIM KAYIT'!$C$6:$C$365,MATCH(C350,'TAKIM KAYIT'!$C$6:$C$365,0)-1))</f>
        <v/>
      </c>
      <c r="D349" s="42" t="str">
        <f>IF(ISERROR(VLOOKUP($C349,'START LİSTE'!$B$6:$G$1026,2,0)),"",VLOOKUP($C349,'START LİSTE'!$B$6:$G$1026,2,0))</f>
        <v/>
      </c>
      <c r="E349" s="43" t="str">
        <f>IF(ISERROR(VLOOKUP($C349,'START LİSTE'!$B$6:$G$1026,4,0)),"",VLOOKUP($C349,'START LİSTE'!$B$6:$G$1026,4,0))</f>
        <v/>
      </c>
      <c r="F349" s="108" t="str">
        <f>IF(ISERROR(VLOOKUP($C349,'FERDİ SONUÇ'!$B$6:$H$1027,6,0)),"",VLOOKUP($C349,'FERDİ SONUÇ'!$B$6:$H$1027,6,0))</f>
        <v/>
      </c>
      <c r="G349" s="45" t="str">
        <f>IF(OR(E349="",F349="DQ", F349="DNF", F349="DNS", F349=""),"-",VLOOKUP(C349,'FERDİ SONUÇ'!$B$6:$H$1027,7,0))</f>
        <v>-</v>
      </c>
      <c r="H349" s="39"/>
    </row>
    <row r="350" spans="1:8" ht="12.75" customHeight="1" x14ac:dyDescent="0.2">
      <c r="A350" s="67" t="str">
        <f>IF(ISERROR(SMALL('TAKIM KAYIT'!$A$6:$A$365,58)),"",SMALL('TAKIM KAYIT'!$A$6:$A$365,58))</f>
        <v/>
      </c>
      <c r="B350" s="40" t="str">
        <f>IF(A350="","",VLOOKUP(A350,'TAKIM KAYIT'!$A$6:$J$365,2,FALSE))</f>
        <v/>
      </c>
      <c r="C350" s="62" t="str">
        <f>IF(A350="","",VLOOKUP(A350,'TAKIM KAYIT'!$A$6:$J$365,3,FALSE))</f>
        <v/>
      </c>
      <c r="D350" s="42" t="str">
        <f>IF(ISERROR(VLOOKUP($C350,'START LİSTE'!$B$6:$G$1026,2,0)),"",VLOOKUP($C350,'START LİSTE'!$B$6:$G$1026,2,0))</f>
        <v/>
      </c>
      <c r="E350" s="43" t="str">
        <f>IF(ISERROR(VLOOKUP($C350,'START LİSTE'!$B$6:$G$1026,4,0)),"",VLOOKUP($C350,'START LİSTE'!$B$6:$G$1026,4,0))</f>
        <v/>
      </c>
      <c r="F350" s="108" t="str">
        <f>IF(ISERROR(VLOOKUP($C350,'FERDİ SONUÇ'!$B$6:$H$1027,6,0)),"",VLOOKUP($C350,'FERDİ SONUÇ'!$B$6:$H$1027,6,0))</f>
        <v/>
      </c>
      <c r="G350" s="45" t="str">
        <f>IF(OR(E350="",F350="DQ", F350="DNF", F350="DNS", F350=""),"-",VLOOKUP(C350,'FERDİ SONUÇ'!$B$6:$H$1027,7,0))</f>
        <v>-</v>
      </c>
      <c r="H350" s="58" t="str">
        <f>IF(A350="","",VLOOKUP(A350,'TAKIM KAYIT'!$A$6:$K$365,10,FALSE))</f>
        <v/>
      </c>
    </row>
    <row r="351" spans="1:8" ht="12.75" customHeight="1" x14ac:dyDescent="0.2">
      <c r="A351" s="38"/>
      <c r="B351" s="40"/>
      <c r="C351" s="62" t="str">
        <f>IF(A350="","",INDEX('TAKIM KAYIT'!$C$6:$C$365,MATCH(C350,'TAKIM KAYIT'!$C$6:$C$365,0)+1))</f>
        <v/>
      </c>
      <c r="D351" s="42" t="str">
        <f>IF(ISERROR(VLOOKUP($C351,'START LİSTE'!$B$6:$G$1026,2,0)),"",VLOOKUP($C351,'START LİSTE'!$B$6:$G$1026,2,0))</f>
        <v/>
      </c>
      <c r="E351" s="43" t="str">
        <f>IF(ISERROR(VLOOKUP($C351,'START LİSTE'!$B$6:$G$1026,4,0)),"",VLOOKUP($C351,'START LİSTE'!$B$6:$G$1026,4,0))</f>
        <v/>
      </c>
      <c r="F351" s="108" t="str">
        <f>IF(ISERROR(VLOOKUP($C351,'FERDİ SONUÇ'!$B$6:$H$1027,6,0)),"",VLOOKUP($C351,'FERDİ SONUÇ'!$B$6:$H$1027,6,0))</f>
        <v/>
      </c>
      <c r="G351" s="45" t="str">
        <f>IF(OR(E351="",F351="DQ", F351="DNF", F351="DNS", F351=""),"-",VLOOKUP(C351,'FERDİ SONUÇ'!$B$6:$H$1027,7,0))</f>
        <v>-</v>
      </c>
      <c r="H351" s="39"/>
    </row>
    <row r="352" spans="1:8" ht="12.75" customHeight="1" x14ac:dyDescent="0.2">
      <c r="A352" s="38"/>
      <c r="B352" s="40"/>
      <c r="C352" s="62" t="str">
        <f>IF(A350="","",INDEX('TAKIM KAYIT'!$C$6:$C$365,MATCH(C350,'TAKIM KAYIT'!$C$6:$C$365,0)+2))</f>
        <v/>
      </c>
      <c r="D352" s="42" t="str">
        <f>IF(ISERROR(VLOOKUP($C352,'START LİSTE'!$B$6:$G$1026,2,0)),"",VLOOKUP($C352,'START LİSTE'!$B$6:$G$1026,2,0))</f>
        <v/>
      </c>
      <c r="E352" s="43" t="str">
        <f>IF(ISERROR(VLOOKUP($C352,'START LİSTE'!$B$6:$G$1026,4,0)),"",VLOOKUP($C352,'START LİSTE'!$B$6:$G$1026,4,0))</f>
        <v/>
      </c>
      <c r="F352" s="108" t="str">
        <f>IF(ISERROR(VLOOKUP($C352,'FERDİ SONUÇ'!$B$6:$H$1027,6,0)),"",VLOOKUP($C352,'FERDİ SONUÇ'!$B$6:$H$1027,6,0))</f>
        <v/>
      </c>
      <c r="G352" s="45" t="str">
        <f>IF(OR(E352="",F352="DQ", F352="DNF", F352="DNS", F352=""),"-",VLOOKUP(C352,'FERDİ SONUÇ'!$B$6:$H$1027,7,0))</f>
        <v>-</v>
      </c>
      <c r="H352" s="39"/>
    </row>
    <row r="353" spans="1:8" ht="12.75" customHeight="1" x14ac:dyDescent="0.2">
      <c r="A353" s="46"/>
      <c r="B353" s="48"/>
      <c r="C353" s="64" t="str">
        <f>IF(A350="","",INDEX('TAKIM KAYIT'!$C$6:$C$365,MATCH(C350,'TAKIM KAYIT'!$C$6:$C$365,0)+3))</f>
        <v/>
      </c>
      <c r="D353" s="49" t="str">
        <f>IF(ISERROR(VLOOKUP($C353,'START LİSTE'!$B$6:$G$1026,2,0)),"",VLOOKUP($C353,'START LİSTE'!$B$6:$G$1026,2,0))</f>
        <v/>
      </c>
      <c r="E353" s="50" t="str">
        <f>IF(ISERROR(VLOOKUP($C353,'START LİSTE'!$B$6:$G$1026,4,0)),"",VLOOKUP($C353,'START LİSTE'!$B$6:$G$1026,4,0))</f>
        <v/>
      </c>
      <c r="F353" s="109" t="str">
        <f>IF(ISERROR(VLOOKUP($C353,'FERDİ SONUÇ'!$B$6:$H$1027,6,0)),"",VLOOKUP($C353,'FERDİ SONUÇ'!$B$6:$H$1027,6,0))</f>
        <v/>
      </c>
      <c r="G353" s="52" t="str">
        <f>IF(OR(E353="",F353="DQ", F353="DNF", F353="DNS", F353=""),"-",VLOOKUP(C353,'FERDİ SONUÇ'!$B$6:$H$1027,7,0))</f>
        <v>-</v>
      </c>
      <c r="H353" s="47"/>
    </row>
    <row r="354" spans="1:8" ht="12.75" customHeight="1" x14ac:dyDescent="0.2">
      <c r="A354" s="28"/>
      <c r="B354" s="30"/>
      <c r="C354" s="60" t="str">
        <f>IF(A356="","",INDEX('TAKIM KAYIT'!$C$6:$C$365,MATCH(C356,'TAKIM KAYIT'!$C$6:$C$365,0)-2))</f>
        <v/>
      </c>
      <c r="D354" s="32" t="str">
        <f>IF(ISERROR(VLOOKUP($C354,'START LİSTE'!$B$6:$G$1026,2,0)),"",VLOOKUP($C354,'START LİSTE'!$B$6:$G$1026,2,0))</f>
        <v/>
      </c>
      <c r="E354" s="33" t="str">
        <f>IF(ISERROR(VLOOKUP($C354,'START LİSTE'!$B$6:$G$1026,4,0)),"",VLOOKUP($C354,'START LİSTE'!$B$6:$G$1026,4,0))</f>
        <v/>
      </c>
      <c r="F354" s="107" t="str">
        <f>IF(ISERROR(VLOOKUP($C354,'FERDİ SONUÇ'!$B$6:$H$1027,6,0)),"",VLOOKUP($C354,'FERDİ SONUÇ'!$B$6:$H$1027,6,0))</f>
        <v/>
      </c>
      <c r="G354" s="35" t="str">
        <f>IF(OR(E354="",F354="DQ", F354="DNF", F354="DNS", F354=""),"-",VLOOKUP(C354,'FERDİ SONUÇ'!$B$6:$H$1027,7,0))</f>
        <v>-</v>
      </c>
      <c r="H354" s="29"/>
    </row>
    <row r="355" spans="1:8" ht="12.75" customHeight="1" x14ac:dyDescent="0.2">
      <c r="A355" s="38"/>
      <c r="B355" s="40"/>
      <c r="C355" s="62" t="str">
        <f>IF(A356="","",INDEX('TAKIM KAYIT'!$C$6:$C$365,MATCH(C356,'TAKIM KAYIT'!$C$6:$C$365,0)-1))</f>
        <v/>
      </c>
      <c r="D355" s="42" t="str">
        <f>IF(ISERROR(VLOOKUP($C355,'START LİSTE'!$B$6:$G$1026,2,0)),"",VLOOKUP($C355,'START LİSTE'!$B$6:$G$1026,2,0))</f>
        <v/>
      </c>
      <c r="E355" s="43" t="str">
        <f>IF(ISERROR(VLOOKUP($C355,'START LİSTE'!$B$6:$G$1026,4,0)),"",VLOOKUP($C355,'START LİSTE'!$B$6:$G$1026,4,0))</f>
        <v/>
      </c>
      <c r="F355" s="108" t="str">
        <f>IF(ISERROR(VLOOKUP($C355,'FERDİ SONUÇ'!$B$6:$H$1027,6,0)),"",VLOOKUP($C355,'FERDİ SONUÇ'!$B$6:$H$1027,6,0))</f>
        <v/>
      </c>
      <c r="G355" s="45" t="str">
        <f>IF(OR(E355="",F355="DQ", F355="DNF", F355="DNS", F355=""),"-",VLOOKUP(C355,'FERDİ SONUÇ'!$B$6:$H$1027,7,0))</f>
        <v>-</v>
      </c>
      <c r="H355" s="39"/>
    </row>
    <row r="356" spans="1:8" ht="12.75" customHeight="1" x14ac:dyDescent="0.2">
      <c r="A356" s="67" t="str">
        <f>IF(ISERROR(SMALL('TAKIM KAYIT'!$A$6:$A$365,59)),"",SMALL('TAKIM KAYIT'!$A$6:$A$365,59))</f>
        <v/>
      </c>
      <c r="B356" s="40" t="str">
        <f>IF(A356="","",VLOOKUP(A356,'TAKIM KAYIT'!$A$6:$J$365,2,FALSE))</f>
        <v/>
      </c>
      <c r="C356" s="62" t="str">
        <f>IF(A356="","",VLOOKUP(A356,'TAKIM KAYIT'!$A$6:$J$365,3,FALSE))</f>
        <v/>
      </c>
      <c r="D356" s="42" t="str">
        <f>IF(ISERROR(VLOOKUP($C356,'START LİSTE'!$B$6:$G$1026,2,0)),"",VLOOKUP($C356,'START LİSTE'!$B$6:$G$1026,2,0))</f>
        <v/>
      </c>
      <c r="E356" s="43" t="str">
        <f>IF(ISERROR(VLOOKUP($C356,'START LİSTE'!$B$6:$G$1026,4,0)),"",VLOOKUP($C356,'START LİSTE'!$B$6:$G$1026,4,0))</f>
        <v/>
      </c>
      <c r="F356" s="108" t="str">
        <f>IF(ISERROR(VLOOKUP($C356,'FERDİ SONUÇ'!$B$6:$H$1027,6,0)),"",VLOOKUP($C356,'FERDİ SONUÇ'!$B$6:$H$1027,6,0))</f>
        <v/>
      </c>
      <c r="G356" s="45" t="str">
        <f>IF(OR(E356="",F356="DQ", F356="DNF", F356="DNS", F356=""),"-",VLOOKUP(C356,'FERDİ SONUÇ'!$B$6:$H$1027,7,0))</f>
        <v>-</v>
      </c>
      <c r="H356" s="58" t="str">
        <f>IF(A356="","",VLOOKUP(A356,'TAKIM KAYIT'!$A$6:$K$365,10,FALSE))</f>
        <v/>
      </c>
    </row>
    <row r="357" spans="1:8" ht="12.75" customHeight="1" x14ac:dyDescent="0.2">
      <c r="A357" s="38"/>
      <c r="B357" s="40"/>
      <c r="C357" s="62" t="str">
        <f>IF(A356="","",INDEX('TAKIM KAYIT'!$C$6:$C$365,MATCH(C356,'TAKIM KAYIT'!$C$6:$C$365,0)+1))</f>
        <v/>
      </c>
      <c r="D357" s="42" t="str">
        <f>IF(ISERROR(VLOOKUP($C357,'START LİSTE'!$B$6:$G$1026,2,0)),"",VLOOKUP($C357,'START LİSTE'!$B$6:$G$1026,2,0))</f>
        <v/>
      </c>
      <c r="E357" s="43" t="str">
        <f>IF(ISERROR(VLOOKUP($C357,'START LİSTE'!$B$6:$G$1026,4,0)),"",VLOOKUP($C357,'START LİSTE'!$B$6:$G$1026,4,0))</f>
        <v/>
      </c>
      <c r="F357" s="108" t="str">
        <f>IF(ISERROR(VLOOKUP($C357,'FERDİ SONUÇ'!$B$6:$H$1027,6,0)),"",VLOOKUP($C357,'FERDİ SONUÇ'!$B$6:$H$1027,6,0))</f>
        <v/>
      </c>
      <c r="G357" s="45" t="str">
        <f>IF(OR(E357="",F357="DQ", F357="DNF", F357="DNS", F357=""),"-",VLOOKUP(C357,'FERDİ SONUÇ'!$B$6:$H$1027,7,0))</f>
        <v>-</v>
      </c>
      <c r="H357" s="39"/>
    </row>
    <row r="358" spans="1:8" ht="12.75" customHeight="1" x14ac:dyDescent="0.2">
      <c r="A358" s="38"/>
      <c r="B358" s="40"/>
      <c r="C358" s="62" t="str">
        <f>IF(A356="","",INDEX('TAKIM KAYIT'!$C$6:$C$365,MATCH(C356,'TAKIM KAYIT'!$C$6:$C$365,0)+2))</f>
        <v/>
      </c>
      <c r="D358" s="42" t="str">
        <f>IF(ISERROR(VLOOKUP($C358,'START LİSTE'!$B$6:$G$1026,2,0)),"",VLOOKUP($C358,'START LİSTE'!$B$6:$G$1026,2,0))</f>
        <v/>
      </c>
      <c r="E358" s="43" t="str">
        <f>IF(ISERROR(VLOOKUP($C358,'START LİSTE'!$B$6:$G$1026,4,0)),"",VLOOKUP($C358,'START LİSTE'!$B$6:$G$1026,4,0))</f>
        <v/>
      </c>
      <c r="F358" s="108" t="str">
        <f>IF(ISERROR(VLOOKUP($C358,'FERDİ SONUÇ'!$B$6:$H$1027,6,0)),"",VLOOKUP($C358,'FERDİ SONUÇ'!$B$6:$H$1027,6,0))</f>
        <v/>
      </c>
      <c r="G358" s="45" t="str">
        <f>IF(OR(E358="",F358="DQ", F358="DNF", F358="DNS", F358=""),"-",VLOOKUP(C358,'FERDİ SONUÇ'!$B$6:$H$1027,7,0))</f>
        <v>-</v>
      </c>
      <c r="H358" s="39"/>
    </row>
    <row r="359" spans="1:8" ht="12.75" customHeight="1" x14ac:dyDescent="0.2">
      <c r="A359" s="46"/>
      <c r="B359" s="48"/>
      <c r="C359" s="64" t="str">
        <f>IF(A356="","",INDEX('TAKIM KAYIT'!$C$6:$C$365,MATCH(C356,'TAKIM KAYIT'!$C$6:$C$365,0)+3))</f>
        <v/>
      </c>
      <c r="D359" s="49" t="str">
        <f>IF(ISERROR(VLOOKUP($C359,'START LİSTE'!$B$6:$G$1026,2,0)),"",VLOOKUP($C359,'START LİSTE'!$B$6:$G$1026,2,0))</f>
        <v/>
      </c>
      <c r="E359" s="50" t="str">
        <f>IF(ISERROR(VLOOKUP($C359,'START LİSTE'!$B$6:$G$1026,4,0)),"",VLOOKUP($C359,'START LİSTE'!$B$6:$G$1026,4,0))</f>
        <v/>
      </c>
      <c r="F359" s="109" t="str">
        <f>IF(ISERROR(VLOOKUP($C359,'FERDİ SONUÇ'!$B$6:$H$1027,6,0)),"",VLOOKUP($C359,'FERDİ SONUÇ'!$B$6:$H$1027,6,0))</f>
        <v/>
      </c>
      <c r="G359" s="52" t="str">
        <f>IF(OR(E359="",F359="DQ", F359="DNF", F359="DNS", F359=""),"-",VLOOKUP(C359,'FERDİ SONUÇ'!$B$6:$H$1027,7,0))</f>
        <v>-</v>
      </c>
      <c r="H359" s="47"/>
    </row>
    <row r="360" spans="1:8" ht="12.75" customHeight="1" x14ac:dyDescent="0.2">
      <c r="A360" s="28"/>
      <c r="B360" s="30"/>
      <c r="C360" s="60" t="str">
        <f>IF(A362="","",INDEX('TAKIM KAYIT'!$C$6:$C$365,MATCH(C362,'TAKIM KAYIT'!$C$6:$C$365,0)-2))</f>
        <v/>
      </c>
      <c r="D360" s="32" t="str">
        <f>IF(ISERROR(VLOOKUP($C360,'START LİSTE'!$B$6:$G$1026,2,0)),"",VLOOKUP($C360,'START LİSTE'!$B$6:$G$1026,2,0))</f>
        <v/>
      </c>
      <c r="E360" s="33" t="str">
        <f>IF(ISERROR(VLOOKUP($C360,'START LİSTE'!$B$6:$G$1026,4,0)),"",VLOOKUP($C360,'START LİSTE'!$B$6:$G$1026,4,0))</f>
        <v/>
      </c>
      <c r="F360" s="107" t="str">
        <f>IF(ISERROR(VLOOKUP($C360,'FERDİ SONUÇ'!$B$6:$H$1027,6,0)),"",VLOOKUP($C360,'FERDİ SONUÇ'!$B$6:$H$1027,6,0))</f>
        <v/>
      </c>
      <c r="G360" s="35" t="str">
        <f>IF(OR(E360="",F360="DQ", F360="DNF", F360="DNS", F360=""),"-",VLOOKUP(C360,'FERDİ SONUÇ'!$B$6:$H$1027,7,0))</f>
        <v>-</v>
      </c>
      <c r="H360" s="29"/>
    </row>
    <row r="361" spans="1:8" ht="12.75" customHeight="1" x14ac:dyDescent="0.2">
      <c r="A361" s="38"/>
      <c r="B361" s="40"/>
      <c r="C361" s="62" t="str">
        <f>IF(A362="","",INDEX('TAKIM KAYIT'!$C$6:$C$365,MATCH(C362,'TAKIM KAYIT'!$C$6:$C$365,0)-1))</f>
        <v/>
      </c>
      <c r="D361" s="42" t="str">
        <f>IF(ISERROR(VLOOKUP($C361,'START LİSTE'!$B$6:$G$1026,2,0)),"",VLOOKUP($C361,'START LİSTE'!$B$6:$G$1026,2,0))</f>
        <v/>
      </c>
      <c r="E361" s="43" t="str">
        <f>IF(ISERROR(VLOOKUP($C361,'START LİSTE'!$B$6:$G$1026,4,0)),"",VLOOKUP($C361,'START LİSTE'!$B$6:$G$1026,4,0))</f>
        <v/>
      </c>
      <c r="F361" s="108" t="str">
        <f>IF(ISERROR(VLOOKUP($C361,'FERDİ SONUÇ'!$B$6:$H$1027,6,0)),"",VLOOKUP($C361,'FERDİ SONUÇ'!$B$6:$H$1027,6,0))</f>
        <v/>
      </c>
      <c r="G361" s="45" t="str">
        <f>IF(OR(E361="",F361="DQ", F361="DNF", F361="DNS", F361=""),"-",VLOOKUP(C361,'FERDİ SONUÇ'!$B$6:$H$1027,7,0))</f>
        <v>-</v>
      </c>
      <c r="H361" s="39"/>
    </row>
    <row r="362" spans="1:8" ht="12.75" customHeight="1" x14ac:dyDescent="0.2">
      <c r="A362" s="67" t="str">
        <f>IF(ISERROR(SMALL('TAKIM KAYIT'!$A$6:$A$365,60)),"",SMALL('TAKIM KAYIT'!$A$6:$A$365,60))</f>
        <v/>
      </c>
      <c r="B362" s="40" t="str">
        <f>IF(A362="","",VLOOKUP(A362,'TAKIM KAYIT'!$A$6:$J$365,2,FALSE))</f>
        <v/>
      </c>
      <c r="C362" s="62" t="str">
        <f>IF(A362="","",VLOOKUP(A362,'TAKIM KAYIT'!$A$6:$J$365,3,FALSE))</f>
        <v/>
      </c>
      <c r="D362" s="42" t="str">
        <f>IF(ISERROR(VLOOKUP($C362,'START LİSTE'!$B$6:$G$1026,2,0)),"",VLOOKUP($C362,'START LİSTE'!$B$6:$G$1026,2,0))</f>
        <v/>
      </c>
      <c r="E362" s="43" t="str">
        <f>IF(ISERROR(VLOOKUP($C362,'START LİSTE'!$B$6:$G$1026,4,0)),"",VLOOKUP($C362,'START LİSTE'!$B$6:$G$1026,4,0))</f>
        <v/>
      </c>
      <c r="F362" s="108" t="str">
        <f>IF(ISERROR(VLOOKUP($C362,'FERDİ SONUÇ'!$B$6:$H$1027,6,0)),"",VLOOKUP($C362,'FERDİ SONUÇ'!$B$6:$H$1027,6,0))</f>
        <v/>
      </c>
      <c r="G362" s="45" t="str">
        <f>IF(OR(E362="",F362="DQ", F362="DNF", F362="DNS", F362=""),"-",VLOOKUP(C362,'FERDİ SONUÇ'!$B$6:$H$1027,7,0))</f>
        <v>-</v>
      </c>
      <c r="H362" s="58" t="str">
        <f>IF(A362="","",VLOOKUP(A362,'TAKIM KAYIT'!$A$6:$K$365,10,FALSE))</f>
        <v/>
      </c>
    </row>
    <row r="363" spans="1:8" ht="12.75" customHeight="1" x14ac:dyDescent="0.2">
      <c r="A363" s="38"/>
      <c r="B363" s="40"/>
      <c r="C363" s="62" t="str">
        <f>IF(A362="","",INDEX('TAKIM KAYIT'!$C$6:$C$365,MATCH(C362,'TAKIM KAYIT'!$C$6:$C$365,0)+1))</f>
        <v/>
      </c>
      <c r="D363" s="42" t="str">
        <f>IF(ISERROR(VLOOKUP($C363,'START LİSTE'!$B$6:$G$1026,2,0)),"",VLOOKUP($C363,'START LİSTE'!$B$6:$G$1026,2,0))</f>
        <v/>
      </c>
      <c r="E363" s="43" t="str">
        <f>IF(ISERROR(VLOOKUP($C363,'START LİSTE'!$B$6:$G$1026,4,0)),"",VLOOKUP($C363,'START LİSTE'!$B$6:$G$1026,4,0))</f>
        <v/>
      </c>
      <c r="F363" s="108" t="str">
        <f>IF(ISERROR(VLOOKUP($C363,'FERDİ SONUÇ'!$B$6:$H$1027,6,0)),"",VLOOKUP($C363,'FERDİ SONUÇ'!$B$6:$H$1027,6,0))</f>
        <v/>
      </c>
      <c r="G363" s="45" t="str">
        <f>IF(OR(E363="",F363="DQ", F363="DNF", F363="DNS", F363=""),"-",VLOOKUP(C363,'FERDİ SONUÇ'!$B$6:$H$1027,7,0))</f>
        <v>-</v>
      </c>
      <c r="H363" s="39"/>
    </row>
    <row r="364" spans="1:8" ht="12.75" customHeight="1" x14ac:dyDescent="0.2">
      <c r="A364" s="38"/>
      <c r="B364" s="40"/>
      <c r="C364" s="62" t="str">
        <f>IF(A362="","",INDEX('TAKIM KAYIT'!$C$6:$C$365,MATCH(C362,'TAKIM KAYIT'!$C$6:$C$365,0)+2))</f>
        <v/>
      </c>
      <c r="D364" s="42" t="str">
        <f>IF(ISERROR(VLOOKUP($C364,'START LİSTE'!$B$6:$G$1026,2,0)),"",VLOOKUP($C364,'START LİSTE'!$B$6:$G$1026,2,0))</f>
        <v/>
      </c>
      <c r="E364" s="43" t="str">
        <f>IF(ISERROR(VLOOKUP($C364,'START LİSTE'!$B$6:$G$1026,4,0)),"",VLOOKUP($C364,'START LİSTE'!$B$6:$G$1026,4,0))</f>
        <v/>
      </c>
      <c r="F364" s="108" t="str">
        <f>IF(ISERROR(VLOOKUP($C364,'FERDİ SONUÇ'!$B$6:$H$1027,6,0)),"",VLOOKUP($C364,'FERDİ SONUÇ'!$B$6:$H$1027,6,0))</f>
        <v/>
      </c>
      <c r="G364" s="45" t="str">
        <f>IF(OR(E364="",F364="DQ", F364="DNF", F364="DNS", F364=""),"-",VLOOKUP(C364,'FERDİ SONUÇ'!$B$6:$H$1027,7,0))</f>
        <v>-</v>
      </c>
      <c r="H364" s="39"/>
    </row>
    <row r="365" spans="1:8" ht="12.75" customHeight="1" x14ac:dyDescent="0.2">
      <c r="A365" s="46"/>
      <c r="B365" s="48"/>
      <c r="C365" s="64" t="str">
        <f>IF(A362="","",INDEX('TAKIM KAYIT'!$C$6:$C$365,MATCH(C362,'TAKIM KAYIT'!$C$6:$C$365,0)+3))</f>
        <v/>
      </c>
      <c r="D365" s="49" t="str">
        <f>IF(ISERROR(VLOOKUP($C365,'START LİSTE'!$B$6:$G$1026,2,0)),"",VLOOKUP($C365,'START LİSTE'!$B$6:$G$1026,2,0))</f>
        <v/>
      </c>
      <c r="E365" s="50" t="str">
        <f>IF(ISERROR(VLOOKUP($C365,'START LİSTE'!$B$6:$G$1026,4,0)),"",VLOOKUP($C365,'START LİSTE'!$B$6:$G$1026,4,0))</f>
        <v/>
      </c>
      <c r="F365" s="109" t="str">
        <f>IF(ISERROR(VLOOKUP($C365,'FERDİ SONUÇ'!$B$6:$H$1027,6,0)),"",VLOOKUP($C365,'FERDİ SONUÇ'!$B$6:$H$1027,6,0))</f>
        <v/>
      </c>
      <c r="G365" s="52" t="str">
        <f>IF(OR(E365="",F365="DQ", F365="DNF", F365="DNS", F365=""),"-",VLOOKUP(C365,'FERDİ SONUÇ'!$B$6:$H$1027,7,0))</f>
        <v>-</v>
      </c>
      <c r="H365" s="47"/>
    </row>
  </sheetData>
  <sheetProtection password="C95E" sheet="1" objects="1" scenarios="1"/>
  <mergeCells count="4">
    <mergeCell ref="F4:H4"/>
    <mergeCell ref="A1:H1"/>
    <mergeCell ref="A2:H2"/>
    <mergeCell ref="A3:H3"/>
  </mergeCells>
  <conditionalFormatting sqref="B5">
    <cfRule type="duplicateValues" dxfId="20" priority="7" stopIfTrue="1"/>
  </conditionalFormatting>
  <conditionalFormatting sqref="H6:H185">
    <cfRule type="duplicateValues" dxfId="19" priority="6" stopIfTrue="1"/>
  </conditionalFormatting>
  <conditionalFormatting sqref="A6:A185">
    <cfRule type="cellIs" dxfId="18" priority="4" operator="greaterThan">
      <formula>1000</formula>
    </cfRule>
    <cfRule type="cellIs" dxfId="17" priority="5" operator="greaterThan">
      <formula>"&gt;1000"</formula>
    </cfRule>
  </conditionalFormatting>
  <conditionalFormatting sqref="H186:H365">
    <cfRule type="duplicateValues" dxfId="16" priority="3" stopIfTrue="1"/>
  </conditionalFormatting>
  <conditionalFormatting sqref="A186:A365">
    <cfRule type="cellIs" dxfId="15" priority="1" operator="greaterThan">
      <formula>1000</formula>
    </cfRule>
    <cfRule type="cellIs" dxfId="14" priority="2" operator="greaterThan">
      <formula>"&gt;1000"</formula>
    </cfRule>
  </conditionalFormatting>
  <printOptions horizontalCentered="1"/>
  <pageMargins left="0.51181102362204722" right="0.11811023622047245" top="0.62992125984251968" bottom="0.39370078740157483" header="0.39370078740157483" footer="0.23622047244094491"/>
  <pageSetup paperSize="9" scale="86" orientation="portrait" r:id="rId1"/>
  <headerFooter alignWithMargins="0">
    <oddFooter>&amp;C&amp;P</oddFooter>
  </headerFooter>
  <rowBreaks count="5" manualBreakCount="5">
    <brk id="65" max="7" man="1"/>
    <brk id="131" max="7" man="1"/>
    <brk id="197" max="7" man="1"/>
    <brk id="263" max="7" man="1"/>
    <brk id="329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Normal="100" zoomScaleSheetLayoutView="100" workbookViewId="0">
      <selection activeCell="B31" sqref="B31:H31"/>
    </sheetView>
  </sheetViews>
  <sheetFormatPr defaultRowHeight="12.75" x14ac:dyDescent="0.2"/>
  <cols>
    <col min="1" max="1" width="5.28515625" customWidth="1"/>
    <col min="2" max="2" width="10" customWidth="1"/>
    <col min="3" max="3" width="21.5703125" customWidth="1"/>
    <col min="4" max="4" width="22.5703125" customWidth="1"/>
    <col min="5" max="5" width="11.28515625" customWidth="1"/>
    <col min="6" max="6" width="12.5703125" customWidth="1"/>
    <col min="8" max="8" width="9" customWidth="1"/>
  </cols>
  <sheetData>
    <row r="1" spans="1:16" s="70" customFormat="1" ht="63" customHeight="1" x14ac:dyDescent="0.2">
      <c r="A1" s="188" t="str">
        <f>KAPAK!A2</f>
        <v>Gençlik ve Spor Bakanlığı
Spor Genel Müdürlüğü
Spor Faaliyetleri Daire Başkanlığı
Okul Sporları Şubesi</v>
      </c>
      <c r="B1" s="188"/>
      <c r="C1" s="188"/>
      <c r="D1" s="188"/>
      <c r="E1" s="188"/>
      <c r="F1" s="188"/>
      <c r="G1" s="188"/>
      <c r="H1" s="188"/>
      <c r="J1" s="36"/>
    </row>
    <row r="2" spans="1:16" s="70" customFormat="1" ht="15.75" x14ac:dyDescent="0.2">
      <c r="A2" s="189" t="str">
        <f>KAPAK!A19</f>
        <v>CUMHURİYET KOŞUSU</v>
      </c>
      <c r="B2" s="189"/>
      <c r="C2" s="189"/>
      <c r="D2" s="189"/>
      <c r="E2" s="189"/>
      <c r="F2" s="189"/>
      <c r="G2" s="189"/>
      <c r="H2" s="189"/>
    </row>
    <row r="3" spans="1:16" s="70" customFormat="1" ht="15.75" x14ac:dyDescent="0.2">
      <c r="A3" s="190" t="str">
        <f>KAPAK!B29</f>
        <v>ÇANAKKALE</v>
      </c>
      <c r="B3" s="190"/>
      <c r="C3" s="190"/>
      <c r="D3" s="190"/>
      <c r="E3" s="190"/>
      <c r="F3" s="190"/>
      <c r="G3" s="190"/>
      <c r="H3" s="190"/>
      <c r="I3" s="71"/>
    </row>
    <row r="4" spans="1:16" s="70" customFormat="1" x14ac:dyDescent="0.2">
      <c r="A4" s="187" t="str">
        <f>KAPAK!$B$28</f>
        <v>2014-2015 DOĞUMLU KIZLAR</v>
      </c>
      <c r="B4" s="187"/>
      <c r="C4" s="187"/>
      <c r="D4" s="157" t="str">
        <f>KAPAK!$B$27</f>
        <v>800 M</v>
      </c>
      <c r="E4" s="158"/>
      <c r="F4" s="203">
        <f>KAPAK!$B$30</f>
        <v>45953.541666666664</v>
      </c>
      <c r="G4" s="203"/>
      <c r="H4" s="203"/>
    </row>
    <row r="5" spans="1:16" s="70" customFormat="1" ht="15.75" x14ac:dyDescent="0.2">
      <c r="A5" s="204" t="s">
        <v>20</v>
      </c>
      <c r="B5" s="204"/>
      <c r="C5" s="204"/>
      <c r="D5" s="204"/>
      <c r="E5" s="204"/>
      <c r="F5" s="204"/>
      <c r="G5" s="204"/>
      <c r="H5" s="204"/>
    </row>
    <row r="6" spans="1:16" s="72" customFormat="1" ht="33.75" customHeight="1" x14ac:dyDescent="0.2">
      <c r="A6" s="100" t="s">
        <v>0</v>
      </c>
      <c r="B6" s="101" t="s">
        <v>1</v>
      </c>
      <c r="C6" s="101" t="s">
        <v>3</v>
      </c>
      <c r="D6" s="101" t="s">
        <v>17</v>
      </c>
      <c r="E6" s="101" t="s">
        <v>8</v>
      </c>
      <c r="F6" s="102" t="s">
        <v>2</v>
      </c>
      <c r="G6" s="101" t="s">
        <v>4</v>
      </c>
      <c r="H6" s="101" t="s">
        <v>15</v>
      </c>
      <c r="L6" s="73"/>
      <c r="M6" s="73"/>
      <c r="N6" s="73"/>
      <c r="O6" s="73"/>
      <c r="P6" s="73"/>
    </row>
    <row r="7" spans="1:16" s="70" customFormat="1" ht="18" customHeight="1" x14ac:dyDescent="0.2">
      <c r="A7" s="2">
        <v>1</v>
      </c>
      <c r="B7" s="3">
        <f>'FERDİ SONUÇ'!B6</f>
        <v>848</v>
      </c>
      <c r="C7" s="4" t="str">
        <f>'FERDİ SONUÇ'!C6</f>
        <v>GÜLCE OVALI</v>
      </c>
      <c r="D7" s="4" t="str">
        <f>'FERDİ SONUÇ'!D6</f>
        <v>ÖMER MART ORTAOKULU</v>
      </c>
      <c r="E7" s="115" t="str">
        <f>'FERDİ SONUÇ'!E6</f>
        <v>F</v>
      </c>
      <c r="F7" s="6">
        <f>'FERDİ SONUÇ'!F6</f>
        <v>41710</v>
      </c>
      <c r="G7" s="91">
        <f>'FERDİ SONUÇ'!G6</f>
        <v>249</v>
      </c>
      <c r="H7" s="115">
        <f>'FERDİ SONUÇ'!H6</f>
        <v>1</v>
      </c>
      <c r="J7" s="36"/>
    </row>
    <row r="8" spans="1:16" s="70" customFormat="1" ht="18" customHeight="1" x14ac:dyDescent="0.2">
      <c r="A8" s="2">
        <v>2</v>
      </c>
      <c r="B8" s="3">
        <f>'FERDİ SONUÇ'!B7</f>
        <v>864</v>
      </c>
      <c r="C8" s="4" t="str">
        <f>'FERDİ SONUÇ'!C7</f>
        <v>HEVİ IŞIK ÖZTÜRK</v>
      </c>
      <c r="D8" s="4" t="str">
        <f>'FERDİ SONUÇ'!D7</f>
        <v>GAZİ O.O.</v>
      </c>
      <c r="E8" s="115" t="str">
        <f>'FERDİ SONUÇ'!E7</f>
        <v>F</v>
      </c>
      <c r="F8" s="6">
        <f>'FERDİ SONUÇ'!F7</f>
        <v>42033</v>
      </c>
      <c r="G8" s="91">
        <f>'FERDİ SONUÇ'!G7</f>
        <v>252</v>
      </c>
      <c r="H8" s="115">
        <f>'FERDİ SONUÇ'!H7</f>
        <v>2</v>
      </c>
      <c r="J8" s="36"/>
    </row>
    <row r="9" spans="1:16" s="70" customFormat="1" ht="18" customHeight="1" x14ac:dyDescent="0.2">
      <c r="A9" s="2">
        <v>3</v>
      </c>
      <c r="B9" s="3">
        <f>'FERDİ SONUÇ'!B8</f>
        <v>865</v>
      </c>
      <c r="C9" s="4" t="str">
        <f>'FERDİ SONUÇ'!C8</f>
        <v>IŞIK ALKAN</v>
      </c>
      <c r="D9" s="4" t="str">
        <f>'FERDİ SONUÇ'!D8</f>
        <v>GAZİ O.O.</v>
      </c>
      <c r="E9" s="115" t="str">
        <f>'FERDİ SONUÇ'!E8</f>
        <v>F</v>
      </c>
      <c r="F9" s="6">
        <f>'FERDİ SONUÇ'!F8</f>
        <v>42033</v>
      </c>
      <c r="G9" s="91">
        <f>'FERDİ SONUÇ'!G8</f>
        <v>259</v>
      </c>
      <c r="H9" s="115">
        <f>'FERDİ SONUÇ'!H8</f>
        <v>3</v>
      </c>
      <c r="J9" s="36"/>
    </row>
    <row r="10" spans="1:16" s="70" customFormat="1" ht="18" customHeight="1" x14ac:dyDescent="0.2">
      <c r="A10" s="2">
        <v>4</v>
      </c>
      <c r="B10" s="3">
        <f>'FERDİ SONUÇ'!B9</f>
        <v>849</v>
      </c>
      <c r="C10" s="4" t="str">
        <f>'FERDİ SONUÇ'!C9</f>
        <v>EDA BASMACI</v>
      </c>
      <c r="D10" s="4" t="str">
        <f>'FERDİ SONUÇ'!D9</f>
        <v>ÖMER MART ORTAOKULU</v>
      </c>
      <c r="E10" s="115" t="str">
        <f>'FERDİ SONUÇ'!E9</f>
        <v>F</v>
      </c>
      <c r="F10" s="6">
        <f>'FERDİ SONUÇ'!F9</f>
        <v>42144</v>
      </c>
      <c r="G10" s="91">
        <f>'FERDİ SONUÇ'!G9</f>
        <v>307</v>
      </c>
      <c r="H10" s="115">
        <f>'FERDİ SONUÇ'!H9</f>
        <v>4</v>
      </c>
      <c r="J10" s="36"/>
    </row>
    <row r="11" spans="1:16" s="70" customFormat="1" ht="21" customHeight="1" x14ac:dyDescent="0.2">
      <c r="A11" s="205" t="s">
        <v>21</v>
      </c>
      <c r="B11" s="206"/>
      <c r="C11" s="206"/>
      <c r="D11" s="206"/>
      <c r="E11" s="206"/>
      <c r="F11" s="206"/>
      <c r="G11" s="206"/>
      <c r="H11" s="207"/>
    </row>
    <row r="12" spans="1:16" s="70" customFormat="1" ht="21" customHeight="1" x14ac:dyDescent="0.2">
      <c r="A12" s="2">
        <v>1</v>
      </c>
      <c r="B12" s="200"/>
      <c r="C12" s="201"/>
      <c r="D12" s="201"/>
      <c r="E12" s="201"/>
      <c r="F12" s="201"/>
      <c r="G12" s="201"/>
      <c r="H12" s="202"/>
    </row>
    <row r="13" spans="1:16" s="70" customFormat="1" ht="21" customHeight="1" x14ac:dyDescent="0.2">
      <c r="A13" s="2">
        <v>2</v>
      </c>
      <c r="B13" s="200"/>
      <c r="C13" s="201"/>
      <c r="D13" s="201"/>
      <c r="E13" s="201"/>
      <c r="F13" s="201"/>
      <c r="G13" s="201"/>
      <c r="H13" s="202"/>
    </row>
    <row r="14" spans="1:16" ht="21" customHeight="1" x14ac:dyDescent="0.2">
      <c r="A14" s="2">
        <v>3</v>
      </c>
      <c r="B14" s="200"/>
      <c r="C14" s="201"/>
      <c r="D14" s="201"/>
      <c r="E14" s="201"/>
      <c r="F14" s="201"/>
      <c r="G14" s="201"/>
      <c r="H14" s="202"/>
    </row>
    <row r="15" spans="1:16" ht="21" customHeight="1" x14ac:dyDescent="0.2">
      <c r="A15" s="2">
        <v>4</v>
      </c>
      <c r="B15" s="200"/>
      <c r="C15" s="201"/>
      <c r="D15" s="201"/>
      <c r="E15" s="201"/>
      <c r="F15" s="201"/>
      <c r="G15" s="201"/>
      <c r="H15" s="202"/>
    </row>
    <row r="16" spans="1:16" ht="21" customHeight="1" x14ac:dyDescent="0.2">
      <c r="A16" s="119"/>
      <c r="B16" s="120"/>
      <c r="C16" s="120"/>
      <c r="D16" s="120"/>
      <c r="E16" s="120"/>
      <c r="F16" s="120"/>
      <c r="G16" s="120"/>
      <c r="H16" s="120"/>
    </row>
    <row r="17" spans="1:12" s="70" customFormat="1" ht="74.25" customHeight="1" x14ac:dyDescent="0.2">
      <c r="A17" s="188" t="str">
        <f>A1</f>
        <v>Gençlik ve Spor Bakanlığı
Spor Genel Müdürlüğü
Spor Faaliyetleri Daire Başkanlığı
Okul Sporları Şubesi</v>
      </c>
      <c r="B17" s="188"/>
      <c r="C17" s="188"/>
      <c r="D17" s="188"/>
      <c r="E17" s="188"/>
      <c r="F17" s="188"/>
      <c r="G17" s="188"/>
      <c r="H17" s="188"/>
      <c r="J17" s="36"/>
    </row>
    <row r="18" spans="1:12" s="70" customFormat="1" ht="15.75" x14ac:dyDescent="0.2">
      <c r="A18" s="189" t="str">
        <f>A2</f>
        <v>CUMHURİYET KOŞUSU</v>
      </c>
      <c r="B18" s="189"/>
      <c r="C18" s="189"/>
      <c r="D18" s="189"/>
      <c r="E18" s="189"/>
      <c r="F18" s="189"/>
      <c r="G18" s="189"/>
      <c r="H18" s="189"/>
    </row>
    <row r="19" spans="1:12" s="70" customFormat="1" ht="15.75" x14ac:dyDescent="0.2">
      <c r="A19" s="190" t="str">
        <f>A3</f>
        <v>ÇANAKKALE</v>
      </c>
      <c r="B19" s="190"/>
      <c r="C19" s="190"/>
      <c r="D19" s="190"/>
      <c r="E19" s="190"/>
      <c r="F19" s="190"/>
      <c r="G19" s="190"/>
      <c r="H19" s="190"/>
      <c r="I19" s="71"/>
    </row>
    <row r="20" spans="1:12" s="70" customFormat="1" x14ac:dyDescent="0.2">
      <c r="A20" s="187" t="str">
        <f>A4</f>
        <v>2014-2015 DOĞUMLU KIZLAR</v>
      </c>
      <c r="B20" s="187"/>
      <c r="C20" s="187"/>
      <c r="D20" s="157" t="str">
        <f>D4</f>
        <v>800 M</v>
      </c>
      <c r="E20" s="158"/>
      <c r="F20" s="203">
        <f>F4</f>
        <v>45953.541666666664</v>
      </c>
      <c r="G20" s="203"/>
      <c r="H20" s="203"/>
    </row>
    <row r="21" spans="1:12" s="70" customFormat="1" ht="15.75" x14ac:dyDescent="0.2">
      <c r="A21" s="204" t="s">
        <v>26</v>
      </c>
      <c r="B21" s="204"/>
      <c r="C21" s="204"/>
      <c r="D21" s="204"/>
      <c r="E21" s="204"/>
      <c r="F21" s="204"/>
      <c r="G21" s="204"/>
      <c r="H21" s="204"/>
    </row>
    <row r="22" spans="1:12" s="72" customFormat="1" ht="33.75" customHeight="1" thickBot="1" x14ac:dyDescent="0.25">
      <c r="A22" s="116" t="s">
        <v>0</v>
      </c>
      <c r="B22" s="211" t="s">
        <v>17</v>
      </c>
      <c r="C22" s="212"/>
      <c r="D22" s="212"/>
      <c r="E22" s="213"/>
      <c r="F22" s="214" t="s">
        <v>6</v>
      </c>
      <c r="G22" s="215"/>
      <c r="H22" s="215"/>
      <c r="I22" s="73"/>
      <c r="J22" s="73"/>
      <c r="K22" s="73"/>
      <c r="L22" s="73"/>
    </row>
    <row r="23" spans="1:12" s="70" customFormat="1" ht="24.75" customHeight="1" x14ac:dyDescent="0.2">
      <c r="A23" s="117">
        <v>1</v>
      </c>
      <c r="B23" s="208" t="str">
        <f>'TAKIM SONUÇ'!B8</f>
        <v>ATATÜRK ORTA OKULU</v>
      </c>
      <c r="C23" s="208"/>
      <c r="D23" s="208"/>
      <c r="E23" s="208"/>
      <c r="F23" s="209">
        <f>'TAKIM SONUÇ'!H8</f>
        <v>54</v>
      </c>
      <c r="G23" s="209"/>
      <c r="H23" s="210"/>
    </row>
    <row r="24" spans="1:12" s="70" customFormat="1" ht="24.75" customHeight="1" x14ac:dyDescent="0.2">
      <c r="A24" s="118">
        <v>2</v>
      </c>
      <c r="B24" s="216" t="str">
        <f>'TAKIM SONUÇ'!B14</f>
        <v>ÇİÇEKLİDEDE ÖZEL İDARE O.O.</v>
      </c>
      <c r="C24" s="216"/>
      <c r="D24" s="216"/>
      <c r="E24" s="216"/>
      <c r="F24" s="217">
        <f>'TAKIM SONUÇ'!H14</f>
        <v>60</v>
      </c>
      <c r="G24" s="217"/>
      <c r="H24" s="218"/>
    </row>
    <row r="25" spans="1:12" s="70" customFormat="1" ht="24.75" customHeight="1" x14ac:dyDescent="0.2">
      <c r="A25" s="135">
        <v>3</v>
      </c>
      <c r="B25" s="219" t="str">
        <f>'TAKIM SONUÇ'!B20</f>
        <v/>
      </c>
      <c r="C25" s="219"/>
      <c r="D25" s="219"/>
      <c r="E25" s="219"/>
      <c r="F25" s="220" t="str">
        <f>'TAKIM SONUÇ'!H20</f>
        <v/>
      </c>
      <c r="G25" s="220"/>
      <c r="H25" s="221"/>
    </row>
    <row r="26" spans="1:12" ht="24.75" customHeight="1" thickBot="1" x14ac:dyDescent="0.25">
      <c r="A26" s="136">
        <v>4</v>
      </c>
      <c r="B26" s="222" t="str">
        <f>'TAKIM SONUÇ'!$B$26</f>
        <v/>
      </c>
      <c r="C26" s="222"/>
      <c r="D26" s="222"/>
      <c r="E26" s="222"/>
      <c r="F26" s="223" t="str">
        <f>'TAKIM SONUÇ'!$H$26</f>
        <v/>
      </c>
      <c r="G26" s="223"/>
      <c r="H26" s="224"/>
    </row>
    <row r="27" spans="1:12" ht="24.75" customHeight="1" x14ac:dyDescent="0.2">
      <c r="A27" s="205" t="s">
        <v>21</v>
      </c>
      <c r="B27" s="206"/>
      <c r="C27" s="206"/>
      <c r="D27" s="206"/>
      <c r="E27" s="206"/>
      <c r="F27" s="206"/>
      <c r="G27" s="206"/>
      <c r="H27" s="207"/>
    </row>
    <row r="28" spans="1:12" ht="24.75" customHeight="1" x14ac:dyDescent="0.2">
      <c r="A28" s="2">
        <v>1</v>
      </c>
      <c r="B28" s="200"/>
      <c r="C28" s="201"/>
      <c r="D28" s="201"/>
      <c r="E28" s="201"/>
      <c r="F28" s="201"/>
      <c r="G28" s="201"/>
      <c r="H28" s="202"/>
    </row>
    <row r="29" spans="1:12" ht="24.75" customHeight="1" x14ac:dyDescent="0.2">
      <c r="A29" s="2">
        <v>2</v>
      </c>
      <c r="B29" s="200"/>
      <c r="C29" s="201"/>
      <c r="D29" s="201"/>
      <c r="E29" s="201"/>
      <c r="F29" s="201"/>
      <c r="G29" s="201"/>
      <c r="H29" s="202"/>
    </row>
    <row r="30" spans="1:12" ht="24.75" customHeight="1" x14ac:dyDescent="0.2">
      <c r="A30" s="2">
        <v>3</v>
      </c>
      <c r="B30" s="200"/>
      <c r="C30" s="201"/>
      <c r="D30" s="201"/>
      <c r="E30" s="201"/>
      <c r="F30" s="201"/>
      <c r="G30" s="201"/>
      <c r="H30" s="202"/>
    </row>
    <row r="31" spans="1:12" ht="28.5" customHeight="1" x14ac:dyDescent="0.2">
      <c r="A31" s="2">
        <v>4</v>
      </c>
      <c r="B31" s="200"/>
      <c r="C31" s="201"/>
      <c r="D31" s="201"/>
      <c r="E31" s="201"/>
      <c r="F31" s="201"/>
      <c r="G31" s="201"/>
      <c r="H31" s="202"/>
    </row>
  </sheetData>
  <mergeCells count="32">
    <mergeCell ref="B29:H29"/>
    <mergeCell ref="B30:H30"/>
    <mergeCell ref="B24:E24"/>
    <mergeCell ref="F24:H24"/>
    <mergeCell ref="B25:E25"/>
    <mergeCell ref="F25:H25"/>
    <mergeCell ref="B26:E26"/>
    <mergeCell ref="F26:H26"/>
    <mergeCell ref="B28:H28"/>
    <mergeCell ref="B14:H14"/>
    <mergeCell ref="B22:E22"/>
    <mergeCell ref="F22:H22"/>
    <mergeCell ref="B15:H15"/>
    <mergeCell ref="A17:H17"/>
    <mergeCell ref="A18:H18"/>
    <mergeCell ref="A19:H19"/>
    <mergeCell ref="B31:H31"/>
    <mergeCell ref="A1:H1"/>
    <mergeCell ref="A2:H2"/>
    <mergeCell ref="A3:H3"/>
    <mergeCell ref="A4:C4"/>
    <mergeCell ref="F4:H4"/>
    <mergeCell ref="A5:H5"/>
    <mergeCell ref="A11:H11"/>
    <mergeCell ref="B12:H12"/>
    <mergeCell ref="B13:H13"/>
    <mergeCell ref="B23:E23"/>
    <mergeCell ref="F23:H23"/>
    <mergeCell ref="A27:H27"/>
    <mergeCell ref="A20:C20"/>
    <mergeCell ref="F20:H20"/>
    <mergeCell ref="A21:H21"/>
  </mergeCells>
  <conditionalFormatting sqref="H8:H13">
    <cfRule type="containsText" dxfId="13" priority="8" stopIfTrue="1" operator="containsText" text="$E$7=&quot;F&quot;">
      <formula>NOT(ISERROR(SEARCH("$E$7=""F""",H8)))</formula>
    </cfRule>
    <cfRule type="containsText" dxfId="12" priority="9" stopIfTrue="1" operator="containsText" text="F=E7">
      <formula>NOT(ISERROR(SEARCH("F=E7",H8)))</formula>
    </cfRule>
  </conditionalFormatting>
  <conditionalFormatting sqref="B7:B13">
    <cfRule type="duplicateValues" dxfId="11" priority="12" stopIfTrue="1"/>
  </conditionalFormatting>
  <conditionalFormatting sqref="B23:B26">
    <cfRule type="duplicateValues" dxfId="10" priority="4" stopIfTrue="1"/>
  </conditionalFormatting>
  <conditionalFormatting sqref="B22">
    <cfRule type="duplicateValues" dxfId="9" priority="3" stopIfTrue="1"/>
  </conditionalFormatting>
  <conditionalFormatting sqref="B12:B16">
    <cfRule type="duplicateValues" dxfId="8" priority="2" stopIfTrue="1"/>
  </conditionalFormatting>
  <conditionalFormatting sqref="B28:B31">
    <cfRule type="duplicateValues" dxfId="7" priority="1" stopIfTrue="1"/>
  </conditionalFormatting>
  <pageMargins left="0.25" right="0.25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opLeftCell="A7" zoomScaleNormal="100" workbookViewId="0">
      <selection activeCell="F25" sqref="F25:H25"/>
    </sheetView>
  </sheetViews>
  <sheetFormatPr defaultRowHeight="12.75" x14ac:dyDescent="0.2"/>
  <cols>
    <col min="1" max="1" width="5.28515625" customWidth="1"/>
    <col min="2" max="2" width="10" customWidth="1"/>
    <col min="3" max="3" width="21.5703125" customWidth="1"/>
    <col min="4" max="4" width="22.5703125" customWidth="1"/>
    <col min="5" max="5" width="11.28515625" customWidth="1"/>
    <col min="6" max="6" width="12.5703125" customWidth="1"/>
    <col min="8" max="8" width="9" customWidth="1"/>
  </cols>
  <sheetData>
    <row r="1" spans="1:16" s="70" customFormat="1" ht="63" customHeight="1" x14ac:dyDescent="0.2">
      <c r="A1" s="188" t="str">
        <f>KAPAK!A2</f>
        <v>Gençlik ve Spor Bakanlığı
Spor Genel Müdürlüğü
Spor Faaliyetleri Daire Başkanlığı
Okul Sporları Şubesi</v>
      </c>
      <c r="B1" s="188"/>
      <c r="C1" s="188"/>
      <c r="D1" s="188"/>
      <c r="E1" s="188"/>
      <c r="F1" s="188"/>
      <c r="G1" s="188"/>
      <c r="H1" s="188"/>
      <c r="J1" s="36"/>
    </row>
    <row r="2" spans="1:16" s="70" customFormat="1" ht="15" customHeight="1" x14ac:dyDescent="0.2">
      <c r="A2" s="189" t="str">
        <f>KAPAK!A19</f>
        <v>CUMHURİYET KOŞUSU</v>
      </c>
      <c r="B2" s="189"/>
      <c r="C2" s="189"/>
      <c r="D2" s="189"/>
      <c r="E2" s="189"/>
      <c r="F2" s="189"/>
      <c r="G2" s="189"/>
      <c r="H2" s="189"/>
    </row>
    <row r="3" spans="1:16" s="70" customFormat="1" ht="15" customHeight="1" x14ac:dyDescent="0.2">
      <c r="A3" s="190" t="str">
        <f>KAPAK!B29</f>
        <v>ÇANAKKALE</v>
      </c>
      <c r="B3" s="190"/>
      <c r="C3" s="190"/>
      <c r="D3" s="190"/>
      <c r="E3" s="190"/>
      <c r="F3" s="190"/>
      <c r="G3" s="190"/>
      <c r="H3" s="190"/>
      <c r="I3" s="71"/>
    </row>
    <row r="4" spans="1:16" s="70" customFormat="1" x14ac:dyDescent="0.2">
      <c r="A4" s="187" t="str">
        <f>KAPAK!$B$28</f>
        <v>2014-2015 DOĞUMLU KIZLAR</v>
      </c>
      <c r="B4" s="187"/>
      <c r="C4" s="187"/>
      <c r="D4" s="157" t="str">
        <f>KAPAK!$B$27</f>
        <v>800 M</v>
      </c>
      <c r="E4" s="158"/>
      <c r="F4" s="203">
        <f>KAPAK!$B$30</f>
        <v>45953.541666666664</v>
      </c>
      <c r="G4" s="203"/>
      <c r="H4" s="203"/>
    </row>
    <row r="5" spans="1:16" s="70" customFormat="1" ht="15.75" x14ac:dyDescent="0.2">
      <c r="A5" s="204" t="s">
        <v>20</v>
      </c>
      <c r="B5" s="204"/>
      <c r="C5" s="204"/>
      <c r="D5" s="204"/>
      <c r="E5" s="204"/>
      <c r="F5" s="204"/>
      <c r="G5" s="204"/>
      <c r="H5" s="204"/>
    </row>
    <row r="6" spans="1:16" s="72" customFormat="1" ht="33.75" customHeight="1" x14ac:dyDescent="0.2">
      <c r="A6" s="100" t="s">
        <v>0</v>
      </c>
      <c r="B6" s="101" t="s">
        <v>1</v>
      </c>
      <c r="C6" s="101" t="s">
        <v>3</v>
      </c>
      <c r="D6" s="101" t="s">
        <v>17</v>
      </c>
      <c r="E6" s="101" t="s">
        <v>8</v>
      </c>
      <c r="F6" s="102" t="s">
        <v>2</v>
      </c>
      <c r="G6" s="101" t="s">
        <v>4</v>
      </c>
      <c r="H6" s="101" t="s">
        <v>15</v>
      </c>
      <c r="L6" s="73"/>
      <c r="M6" s="73"/>
      <c r="N6" s="73"/>
      <c r="O6" s="73"/>
      <c r="P6" s="73"/>
    </row>
    <row r="7" spans="1:16" s="70" customFormat="1" ht="18" customHeight="1" x14ac:dyDescent="0.2">
      <c r="A7" s="2">
        <v>1</v>
      </c>
      <c r="B7" s="3">
        <v>848</v>
      </c>
      <c r="C7" s="4" t="s">
        <v>40</v>
      </c>
      <c r="D7" s="4" t="s">
        <v>39</v>
      </c>
      <c r="E7" s="115" t="s">
        <v>29</v>
      </c>
      <c r="F7" s="6">
        <v>41710</v>
      </c>
      <c r="G7" s="91">
        <v>249</v>
      </c>
      <c r="H7" s="115">
        <v>1</v>
      </c>
      <c r="J7" s="36"/>
    </row>
    <row r="8" spans="1:16" s="70" customFormat="1" ht="18" customHeight="1" x14ac:dyDescent="0.2">
      <c r="A8" s="2">
        <v>2</v>
      </c>
      <c r="B8" s="3">
        <v>864</v>
      </c>
      <c r="C8" s="4" t="s">
        <v>45</v>
      </c>
      <c r="D8" s="4" t="s">
        <v>46</v>
      </c>
      <c r="E8" s="115" t="s">
        <v>29</v>
      </c>
      <c r="F8" s="6">
        <v>42033</v>
      </c>
      <c r="G8" s="91">
        <v>252</v>
      </c>
      <c r="H8" s="115">
        <v>2</v>
      </c>
      <c r="J8" s="36"/>
    </row>
    <row r="9" spans="1:16" s="70" customFormat="1" ht="18" customHeight="1" x14ac:dyDescent="0.2">
      <c r="A9" s="2">
        <v>3</v>
      </c>
      <c r="B9" s="3">
        <v>865</v>
      </c>
      <c r="C9" s="4" t="s">
        <v>47</v>
      </c>
      <c r="D9" s="4" t="s">
        <v>46</v>
      </c>
      <c r="E9" s="115" t="s">
        <v>29</v>
      </c>
      <c r="F9" s="6">
        <v>42033</v>
      </c>
      <c r="G9" s="91">
        <v>259</v>
      </c>
      <c r="H9" s="115">
        <v>3</v>
      </c>
      <c r="J9" s="36"/>
    </row>
    <row r="10" spans="1:16" s="70" customFormat="1" ht="18" customHeight="1" x14ac:dyDescent="0.2">
      <c r="A10" s="2"/>
      <c r="B10" s="3"/>
      <c r="C10" s="4"/>
      <c r="D10" s="4"/>
      <c r="E10" s="115"/>
      <c r="F10" s="6"/>
      <c r="G10" s="91"/>
      <c r="H10" s="115"/>
      <c r="J10" s="36"/>
    </row>
    <row r="11" spans="1:16" s="70" customFormat="1" ht="21" customHeight="1" x14ac:dyDescent="0.2">
      <c r="A11" s="205"/>
      <c r="B11" s="206"/>
      <c r="C11" s="206"/>
      <c r="D11" s="206"/>
      <c r="E11" s="206"/>
      <c r="F11" s="206"/>
      <c r="G11" s="206"/>
      <c r="H11" s="207"/>
    </row>
    <row r="12" spans="1:16" s="70" customFormat="1" ht="21" customHeight="1" x14ac:dyDescent="0.2">
      <c r="A12" s="2"/>
      <c r="B12" s="200"/>
      <c r="C12" s="201"/>
      <c r="D12" s="201"/>
      <c r="E12" s="201"/>
      <c r="F12" s="201"/>
      <c r="G12" s="201"/>
      <c r="H12" s="202"/>
    </row>
    <row r="13" spans="1:16" s="70" customFormat="1" ht="21" customHeight="1" x14ac:dyDescent="0.2">
      <c r="A13" s="2"/>
      <c r="B13" s="200"/>
      <c r="C13" s="201"/>
      <c r="D13" s="201"/>
      <c r="E13" s="201"/>
      <c r="F13" s="201"/>
      <c r="G13" s="201"/>
      <c r="H13" s="202"/>
    </row>
    <row r="14" spans="1:16" ht="21" customHeight="1" x14ac:dyDescent="0.2">
      <c r="A14" s="2"/>
      <c r="B14" s="200"/>
      <c r="C14" s="201"/>
      <c r="D14" s="201"/>
      <c r="E14" s="201"/>
      <c r="F14" s="201"/>
      <c r="G14" s="201"/>
      <c r="H14" s="202"/>
    </row>
    <row r="15" spans="1:16" ht="21" customHeight="1" x14ac:dyDescent="0.2">
      <c r="A15" s="2"/>
      <c r="B15" s="200"/>
      <c r="C15" s="201"/>
      <c r="D15" s="201"/>
      <c r="E15" s="201"/>
      <c r="F15" s="201"/>
      <c r="G15" s="201"/>
      <c r="H15" s="202"/>
    </row>
    <row r="16" spans="1:16" ht="21" customHeight="1" x14ac:dyDescent="0.2">
      <c r="A16" s="119"/>
      <c r="B16" s="120"/>
      <c r="C16" s="120"/>
      <c r="D16" s="120"/>
      <c r="E16" s="120"/>
      <c r="F16" s="120"/>
      <c r="G16" s="120"/>
      <c r="H16" s="120"/>
    </row>
    <row r="17" spans="1:12" s="70" customFormat="1" ht="74.25" customHeight="1" x14ac:dyDescent="0.2">
      <c r="A17" s="188" t="str">
        <f>A1</f>
        <v>Gençlik ve Spor Bakanlığı
Spor Genel Müdürlüğü
Spor Faaliyetleri Daire Başkanlığı
Okul Sporları Şubesi</v>
      </c>
      <c r="B17" s="188"/>
      <c r="C17" s="188"/>
      <c r="D17" s="188"/>
      <c r="E17" s="188"/>
      <c r="F17" s="188"/>
      <c r="G17" s="188"/>
      <c r="H17" s="188"/>
      <c r="J17" s="36"/>
    </row>
    <row r="18" spans="1:12" s="70" customFormat="1" ht="15" customHeight="1" x14ac:dyDescent="0.2">
      <c r="A18" s="189" t="str">
        <f>A2</f>
        <v>CUMHURİYET KOŞUSU</v>
      </c>
      <c r="B18" s="189"/>
      <c r="C18" s="189"/>
      <c r="D18" s="189"/>
      <c r="E18" s="189"/>
      <c r="F18" s="189"/>
      <c r="G18" s="189"/>
      <c r="H18" s="189"/>
    </row>
    <row r="19" spans="1:12" s="70" customFormat="1" ht="15" customHeight="1" x14ac:dyDescent="0.2">
      <c r="A19" s="190" t="str">
        <f>A3</f>
        <v>ÇANAKKALE</v>
      </c>
      <c r="B19" s="190"/>
      <c r="C19" s="190"/>
      <c r="D19" s="190"/>
      <c r="E19" s="190"/>
      <c r="F19" s="190"/>
      <c r="G19" s="190"/>
      <c r="H19" s="190"/>
      <c r="I19" s="71"/>
    </row>
    <row r="20" spans="1:12" s="70" customFormat="1" x14ac:dyDescent="0.2">
      <c r="A20" s="187" t="str">
        <f>A4</f>
        <v>2014-2015 DOĞUMLU KIZLAR</v>
      </c>
      <c r="B20" s="187"/>
      <c r="C20" s="187"/>
      <c r="D20" s="157" t="str">
        <f>D4</f>
        <v>800 M</v>
      </c>
      <c r="E20" s="158"/>
      <c r="F20" s="203">
        <f>F4</f>
        <v>45953.541666666664</v>
      </c>
      <c r="G20" s="203"/>
      <c r="H20" s="203"/>
    </row>
    <row r="21" spans="1:12" s="70" customFormat="1" ht="15.75" x14ac:dyDescent="0.2">
      <c r="A21" s="204" t="s">
        <v>26</v>
      </c>
      <c r="B21" s="204"/>
      <c r="C21" s="204"/>
      <c r="D21" s="204"/>
      <c r="E21" s="204"/>
      <c r="F21" s="204"/>
      <c r="G21" s="204"/>
      <c r="H21" s="204"/>
    </row>
    <row r="22" spans="1:12" s="72" customFormat="1" ht="33.75" customHeight="1" thickBot="1" x14ac:dyDescent="0.25">
      <c r="A22" s="116" t="s">
        <v>0</v>
      </c>
      <c r="B22" s="211" t="s">
        <v>17</v>
      </c>
      <c r="C22" s="212"/>
      <c r="D22" s="212"/>
      <c r="E22" s="213"/>
      <c r="F22" s="214" t="s">
        <v>6</v>
      </c>
      <c r="G22" s="215"/>
      <c r="H22" s="215"/>
      <c r="I22" s="73"/>
      <c r="J22" s="73"/>
      <c r="K22" s="73"/>
      <c r="L22" s="73"/>
    </row>
    <row r="23" spans="1:12" s="70" customFormat="1" ht="24.75" customHeight="1" x14ac:dyDescent="0.2">
      <c r="A23" s="117">
        <v>1</v>
      </c>
      <c r="B23" s="225" t="s">
        <v>68</v>
      </c>
      <c r="C23" s="226"/>
      <c r="D23" s="226"/>
      <c r="E23" s="227"/>
      <c r="F23" s="209">
        <v>39</v>
      </c>
      <c r="G23" s="209"/>
      <c r="H23" s="210"/>
    </row>
    <row r="24" spans="1:12" s="70" customFormat="1" ht="24.75" customHeight="1" x14ac:dyDescent="0.2">
      <c r="A24" s="118">
        <v>2</v>
      </c>
      <c r="B24" s="216" t="s">
        <v>51</v>
      </c>
      <c r="C24" s="216"/>
      <c r="D24" s="216"/>
      <c r="E24" s="216"/>
      <c r="F24" s="217">
        <v>42</v>
      </c>
      <c r="G24" s="217"/>
      <c r="H24" s="218"/>
    </row>
    <row r="25" spans="1:12" s="70" customFormat="1" ht="24.75" customHeight="1" x14ac:dyDescent="0.2">
      <c r="A25" s="135">
        <v>3</v>
      </c>
      <c r="B25" s="219"/>
      <c r="C25" s="219"/>
      <c r="D25" s="219"/>
      <c r="E25" s="219"/>
      <c r="F25" s="220"/>
      <c r="G25" s="220"/>
      <c r="H25" s="221"/>
    </row>
    <row r="26" spans="1:12" ht="24.75" customHeight="1" thickBot="1" x14ac:dyDescent="0.25">
      <c r="A26" s="136"/>
      <c r="B26" s="222"/>
      <c r="C26" s="222"/>
      <c r="D26" s="222"/>
      <c r="E26" s="222"/>
      <c r="F26" s="223"/>
      <c r="G26" s="223"/>
      <c r="H26" s="224"/>
    </row>
    <row r="27" spans="1:12" ht="24.75" customHeight="1" x14ac:dyDescent="0.2">
      <c r="A27" s="205"/>
      <c r="B27" s="206"/>
      <c r="C27" s="206"/>
      <c r="D27" s="206"/>
      <c r="E27" s="206"/>
      <c r="F27" s="206"/>
      <c r="G27" s="206"/>
      <c r="H27" s="207"/>
    </row>
    <row r="28" spans="1:12" ht="24.75" customHeight="1" x14ac:dyDescent="0.2">
      <c r="A28" s="2"/>
      <c r="B28" s="200"/>
      <c r="C28" s="201"/>
      <c r="D28" s="201"/>
      <c r="E28" s="201"/>
      <c r="F28" s="201"/>
      <c r="G28" s="201"/>
      <c r="H28" s="202"/>
    </row>
    <row r="29" spans="1:12" ht="24.75" customHeight="1" x14ac:dyDescent="0.2">
      <c r="A29" s="2"/>
      <c r="B29" s="200"/>
      <c r="C29" s="201"/>
      <c r="D29" s="201"/>
      <c r="E29" s="201"/>
      <c r="F29" s="201"/>
      <c r="G29" s="201"/>
      <c r="H29" s="202"/>
    </row>
    <row r="30" spans="1:12" ht="24.75" customHeight="1" x14ac:dyDescent="0.2">
      <c r="A30" s="2"/>
      <c r="B30" s="200"/>
      <c r="C30" s="201"/>
      <c r="D30" s="201"/>
      <c r="E30" s="201"/>
      <c r="F30" s="201"/>
      <c r="G30" s="201"/>
      <c r="H30" s="202"/>
    </row>
    <row r="31" spans="1:12" ht="28.5" customHeight="1" x14ac:dyDescent="0.2">
      <c r="A31" s="2"/>
      <c r="B31" s="200"/>
      <c r="C31" s="201"/>
      <c r="D31" s="201"/>
      <c r="E31" s="201"/>
      <c r="F31" s="201"/>
      <c r="G31" s="201"/>
      <c r="H31" s="202"/>
    </row>
  </sheetData>
  <mergeCells count="32">
    <mergeCell ref="B29:H29"/>
    <mergeCell ref="B30:H30"/>
    <mergeCell ref="B31:H31"/>
    <mergeCell ref="B25:E25"/>
    <mergeCell ref="F25:H25"/>
    <mergeCell ref="B26:E26"/>
    <mergeCell ref="F26:H26"/>
    <mergeCell ref="A27:H27"/>
    <mergeCell ref="B28:H28"/>
    <mergeCell ref="B24:E24"/>
    <mergeCell ref="F24:H24"/>
    <mergeCell ref="B15:H15"/>
    <mergeCell ref="A17:H17"/>
    <mergeCell ref="A18:H18"/>
    <mergeCell ref="A19:H19"/>
    <mergeCell ref="A20:C20"/>
    <mergeCell ref="F20:H20"/>
    <mergeCell ref="A21:H21"/>
    <mergeCell ref="B22:E22"/>
    <mergeCell ref="F22:H22"/>
    <mergeCell ref="B23:E23"/>
    <mergeCell ref="F23:H23"/>
    <mergeCell ref="B14:H14"/>
    <mergeCell ref="A1:H1"/>
    <mergeCell ref="A2:H2"/>
    <mergeCell ref="A3:H3"/>
    <mergeCell ref="A4:C4"/>
    <mergeCell ref="F4:H4"/>
    <mergeCell ref="A5:H5"/>
    <mergeCell ref="A11:H11"/>
    <mergeCell ref="B12:H12"/>
    <mergeCell ref="B13:H13"/>
  </mergeCells>
  <conditionalFormatting sqref="H8:H13">
    <cfRule type="containsText" dxfId="6" priority="6" stopIfTrue="1" operator="containsText" text="$E$7=&quot;F&quot;">
      <formula>NOT(ISERROR(SEARCH("$E$7=""F""",H8)))</formula>
    </cfRule>
    <cfRule type="containsText" dxfId="5" priority="7" stopIfTrue="1" operator="containsText" text="F=E7">
      <formula>NOT(ISERROR(SEARCH("F=E7",H8)))</formula>
    </cfRule>
  </conditionalFormatting>
  <conditionalFormatting sqref="B7:B13">
    <cfRule type="duplicateValues" dxfId="4" priority="8" stopIfTrue="1"/>
  </conditionalFormatting>
  <conditionalFormatting sqref="B23:B26">
    <cfRule type="duplicateValues" dxfId="3" priority="5" stopIfTrue="1"/>
  </conditionalFormatting>
  <conditionalFormatting sqref="B12:B16">
    <cfRule type="duplicateValues" dxfId="2" priority="3" stopIfTrue="1"/>
  </conditionalFormatting>
  <conditionalFormatting sqref="B28:B31">
    <cfRule type="duplicateValues" dxfId="1" priority="2" stopIfTrue="1"/>
  </conditionalFormatting>
  <conditionalFormatting sqref="B22">
    <cfRule type="duplicateValues" dxfId="0" priority="1" stopIfTrue="1"/>
  </conditionalFormatting>
  <pageMargins left="0.7" right="0.7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9</vt:i4>
      </vt:variant>
    </vt:vector>
  </HeadingPairs>
  <TitlesOfParts>
    <vt:vector size="16" baseType="lpstr">
      <vt:lpstr>KAPAK</vt:lpstr>
      <vt:lpstr>START LİSTE</vt:lpstr>
      <vt:lpstr>FERDİ SONUÇ</vt:lpstr>
      <vt:lpstr>TAKIM KAYIT</vt:lpstr>
      <vt:lpstr>TAKIM SONUÇ</vt:lpstr>
      <vt:lpstr>FERDİ-TAKIM</vt:lpstr>
      <vt:lpstr>MANUEL</vt:lpstr>
      <vt:lpstr>'FERDİ SONUÇ'!Yazdırma_Alanı</vt:lpstr>
      <vt:lpstr>'FERDİ-TAKIM'!Yazdırma_Alanı</vt:lpstr>
      <vt:lpstr>'START LİSTE'!Yazdırma_Alanı</vt:lpstr>
      <vt:lpstr>'TAKIM KAYIT'!Yazdırma_Alanı</vt:lpstr>
      <vt:lpstr>'TAKIM SONUÇ'!Yazdırma_Alanı</vt:lpstr>
      <vt:lpstr>'FERDİ SONUÇ'!Yazdırma_Başlıkları</vt:lpstr>
      <vt:lpstr>'START LİSTE'!Yazdırma_Başlıkları</vt:lpstr>
      <vt:lpstr>'TAKIM KAYIT'!Yazdırma_Başlıkları</vt:lpstr>
      <vt:lpstr>'TAKIM SONUÇ'!Yazdırma_Başlıkları</vt:lpstr>
    </vt:vector>
  </TitlesOfParts>
  <Company>2hibm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sozbek</dc:creator>
  <cp:lastModifiedBy>Pc</cp:lastModifiedBy>
  <cp:lastPrinted>2025-10-23T12:19:26Z</cp:lastPrinted>
  <dcterms:created xsi:type="dcterms:W3CDTF">2008-08-11T14:10:37Z</dcterms:created>
  <dcterms:modified xsi:type="dcterms:W3CDTF">2025-10-23T12:19:54Z</dcterms:modified>
</cp:coreProperties>
</file>